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ай 2018 год " sheetId="1" r:id="rId1"/>
    <sheet name="апрель 2018 год  " sheetId="2" r:id="rId2"/>
    <sheet name="март 2018 год " sheetId="3" r:id="rId3"/>
    <sheet name="февраль 2018 год  " sheetId="4" r:id="rId4"/>
    <sheet name="январь 2018 год " sheetId="5" r:id="rId5"/>
    <sheet name="Титульный лист" sheetId="6" r:id="rId6"/>
  </sheets>
  <definedNames>
    <definedName name="_xlnm.Print_Titles" localSheetId="1">'апрель 2018 год  '!$A:$A</definedName>
    <definedName name="_xlnm.Print_Titles" localSheetId="0">'май 2018 год '!$A:$A</definedName>
    <definedName name="_xlnm.Print_Titles" localSheetId="2">'март 2018 год '!$A:$A</definedName>
    <definedName name="_xlnm.Print_Titles" localSheetId="3">'февраль 2018 год  '!$A:$A</definedName>
    <definedName name="_xlnm.Print_Titles" localSheetId="4">'январь 2018 год '!$A:$A</definedName>
    <definedName name="_xlnm.Print_Area" localSheetId="1">'апрель 2018 год  '!$A$1:$AF$44</definedName>
    <definedName name="_xlnm.Print_Area" localSheetId="0">'май 2018 год '!$A$1:$AF$44</definedName>
    <definedName name="_xlnm.Print_Area" localSheetId="2">'март 2018 год '!$A$1:$AF$44</definedName>
    <definedName name="_xlnm.Print_Area" localSheetId="3">'февраль 2018 год  '!$A$1:$AF$44</definedName>
    <definedName name="_xlnm.Print_Area" localSheetId="4">'январь 2018 год '!$A$1:$AF$44</definedName>
  </definedNames>
  <calcPr fullCalcOnLoad="1"/>
</workbook>
</file>

<file path=xl/comments5.xml><?xml version="1.0" encoding="utf-8"?>
<comments xmlns="http://schemas.openxmlformats.org/spreadsheetml/2006/main">
  <authors>
    <author>Гончарова Анжела Васильевна</author>
  </authors>
  <commentList>
    <comment ref="Z20" authorId="0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2373,870+345,792=2719,662
</t>
        </r>
      </text>
    </comment>
    <comment ref="Z23" authorId="0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12,0+454,9=466,9
</t>
        </r>
      </text>
    </comment>
    <comment ref="AB26" authorId="0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3422,145
</t>
        </r>
      </text>
    </comment>
  </commentList>
</comments>
</file>

<file path=xl/sharedStrings.xml><?xml version="1.0" encoding="utf-8"?>
<sst xmlns="http://schemas.openxmlformats.org/spreadsheetml/2006/main" count="436" uniqueCount="78">
  <si>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</si>
  <si>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</si>
  <si>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</si>
  <si>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</si>
  <si>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</si>
  <si>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</si>
  <si>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</si>
  <si>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</si>
  <si>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</si>
  <si>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</si>
  <si>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</si>
  <si>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</si>
  <si>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</si>
  <si>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</si>
  <si>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</si>
  <si>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</si>
  <si>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</si>
  <si>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</si>
  <si>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</si>
  <si>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</si>
  <si>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</si>
  <si>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</si>
  <si>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</si>
  <si>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</si>
  <si>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</si>
  <si>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</si>
  <si>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</si>
  <si>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</si>
  <si>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2.1.4.  Обеспечение расходов, связанных с командировками </t>
  </si>
  <si>
    <t>Ответственный за составление сетевого графика Игошкина М.Ю.тел. 93535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</si>
  <si>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</si>
  <si>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2.3 Реализация переданных государственных полномочий по государственной регистрации актов гражданского  состояния (4)</t>
  </si>
  <si>
    <t>федеральный бюджет</t>
  </si>
  <si>
    <t>бюджет автономного округа</t>
  </si>
  <si>
    <t>2018 год</t>
  </si>
  <si>
    <t xml:space="preserve">Подпрограмма 1. Повышение профессионального уровня муниципальных служащих органов местного самоуправления муниципального образования городской округ город Когалым
 </t>
  </si>
  <si>
    <t xml:space="preserve">Подпрограмма 2. Создание условий для развития муниципальной службы в органах местного самоуправления муниципального образования городской округ город Когалым
</t>
  </si>
  <si>
    <t>2.1. Обеспечение деятельности органов местного самоуправления города Когалыма и предоставление гарантий муниципальным служащим (2, 3)</t>
  </si>
  <si>
    <t>2.1.2. Организация представительских мероприятий (расходов) органов местного самоуправления города Когалыма</t>
  </si>
  <si>
    <t>2.1.3.  Обеспечение предоставления муниципальным служащим гарантий, установленных действующим законодательством о муниципальной службе</t>
  </si>
  <si>
    <t>2.2. Обеспечение выполнения полномочий и функций, возложенных на должностных лиц и структурные подразделения  Администрации города Когалыма (3)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</si>
  <si>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</t>
  </si>
  <si>
    <t>План на 2018 год</t>
  </si>
  <si>
    <t>Начальник управления по общим вопросам ____________А.В.Косолапов</t>
  </si>
  <si>
    <t>План на 01.02.2018</t>
  </si>
  <si>
    <t>Профинансировано на 01.02.2018</t>
  </si>
  <si>
    <t>Кассовый расход на  01.02.2018</t>
  </si>
  <si>
    <t>Обучение муниципальных служащих в январе 2018 года не запланировано</t>
  </si>
  <si>
    <t>Экономия денежных средств сложилась в связи изменением сроков мероприятий, проводимых Администрацией города Когалыма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</si>
  <si>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заплаированы на июнь и ноябрь  2018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</si>
  <si>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</si>
  <si>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 xml:space="preserve">Экономия денежных средств сложилась
в связи тем, что:              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  </t>
  </si>
  <si>
    <t>Экономия денежных средств сложилась
в связи тем, что муниципальные служащие отдела ЗАГС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размере.</t>
  </si>
  <si>
    <t>1.1.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(1, 2)</t>
  </si>
  <si>
    <t>План на 01.03.2018</t>
  </si>
  <si>
    <t>Профинансировано на 01.03.2018</t>
  </si>
  <si>
    <t>Кассовый расход на  01.03.2018</t>
  </si>
  <si>
    <t>Обучение муниципальных служащих в феврале 2018 года не запланировано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</si>
  <si>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заплаированы на июнь и ноябрь  2018.</t>
  </si>
  <si>
    <t>План на 01.04.2018</t>
  </si>
  <si>
    <t>Профинансировано на 01.04.2018</t>
  </si>
  <si>
    <t>Кассовый расход на  01.04.2018</t>
  </si>
  <si>
    <t>Обучение муниципальных служащих  с января по март 2018 года не запланировано</t>
  </si>
  <si>
    <t>Произведена оплата на продление подписки текущей версии программного комплекса интернет-шлюза Ideco ICS 6. Проведение электронных аукционов на заключение муниципального контракта на оказание услуг по подписке на периодические печатные издания заплаированы на май и ноябрь  2018.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</si>
  <si>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2. Увольнение муниципальных служащих Администрации города Когалыма в связи с выходом на пенсию в январе-марте 2018 не происходило.                                                                                                                   3. Получателей пенсии за выслугу лет в марте  2018 года не увеличилось.                                                                4. А также экономия денежных средств сложилась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5.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</si>
  <si>
    <t>План на 01.05.2018</t>
  </si>
  <si>
    <t>Профинансировано на 01.05.2018</t>
  </si>
  <si>
    <t>Кассовый расход на  01.05.2018</t>
  </si>
  <si>
    <t>Проведено обучение одного муниципального служащего.</t>
  </si>
  <si>
    <t>Экономия денежных средств сложилась
в связи тем, что муниципальные служащие отдела ЗАГС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размере, а также за счет проведения электронных торгов на приобретение почтовых марок и конвертов, оказания услуг по техническому сопровождению програмных продуктов.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</si>
  <si>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2. Увольнение муниципальных служащих Администрации города Когалыма в связи с выходом на пенсию в январе- феврале 2018 не происходило.                                                                              3. Получателей пенсии за выслугу лет в январе 2018 года не увеличилось.  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</si>
  <si>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2018 не происходило.                                                                              3. Получателей пенсии за выслугу лет в январе 2018 года не увеличилось.   </t>
  </si>
  <si>
    <t>План на 01.06.2018</t>
  </si>
  <si>
    <t>Профинансировано на 01.06.2018</t>
  </si>
  <si>
    <t>Кассовый расход на  01.06.2018</t>
  </si>
  <si>
    <t>Проведено обучение 24 муниципальных служащих органов местного самоуправления муниципального образования городской округ город Когалым.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</si>
  <si>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2. Увольнение муниципальных служащих Администрации города Когалыма в связи с выходом на пенсию в январе-мае 2018 не происходило.                                                                                                                   3. Получателей пенсии за выслугу лет в мае  2018 года не увеличилось.                                                                4. А также экономия денежных средств сложилась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5.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</si>
  <si>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2. Увольнение муниципальных служащих Администрации города Когалыма в связи с выходом на пенсию в январе-апреле 2018 не происходило.                                                                                                                   3. Получателей пенсии за выслугу лет в апреле  2018 года не увеличилось.                                                                4. А также экономия денежных средств сложилась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5.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</si>
</sst>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173" fontId="3" fillId="9" borderId="0" xfId="0" applyNumberFormat="1" applyFont="1" applyFill="1" applyAlignment="1">
      <alignment vertical="center" wrapText="1"/>
    </xf>
    <xf numFmtId="173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53" applyFont="1" applyFill="1" applyBorder="1" applyAlignment="1">
      <alignment horizontal="center" vertical="center" wrapText="1"/>
      <protection/>
    </xf>
    <xf numFmtId="14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8" borderId="10" xfId="53" applyFont="1" applyFill="1" applyBorder="1" applyAlignment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2" fontId="2" fillId="8" borderId="10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Alignment="1">
      <alignment horizontal="center" vertical="center" wrapText="1"/>
    </xf>
    <xf numFmtId="2" fontId="58" fillId="33" borderId="0" xfId="0" applyNumberFormat="1" applyFont="1" applyFill="1" applyAlignment="1">
      <alignment horizontal="left" vertical="center" wrapText="1"/>
    </xf>
    <xf numFmtId="2" fontId="57" fillId="33" borderId="0" xfId="0" applyNumberFormat="1" applyFont="1" applyFill="1" applyAlignment="1">
      <alignment vertical="center" wrapText="1"/>
    </xf>
    <xf numFmtId="2" fontId="57" fillId="0" borderId="0" xfId="0" applyNumberFormat="1" applyFont="1" applyFill="1" applyAlignment="1">
      <alignment vertical="center" wrapText="1"/>
    </xf>
    <xf numFmtId="2" fontId="57" fillId="0" borderId="0" xfId="0" applyNumberFormat="1" applyFont="1" applyFill="1" applyAlignment="1">
      <alignment horizontal="justify" vertical="center" wrapText="1"/>
    </xf>
    <xf numFmtId="2" fontId="57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59" fillId="33" borderId="0" xfId="0" applyNumberFormat="1" applyFont="1" applyFill="1" applyAlignment="1">
      <alignment vertical="center" wrapText="1"/>
    </xf>
    <xf numFmtId="2" fontId="59" fillId="0" borderId="0" xfId="0" applyNumberFormat="1" applyFont="1" applyFill="1" applyBorder="1" applyAlignment="1">
      <alignment vertical="center" wrapText="1"/>
    </xf>
    <xf numFmtId="2" fontId="59" fillId="0" borderId="0" xfId="0" applyNumberFormat="1" applyFont="1" applyFill="1" applyAlignment="1">
      <alignment vertical="center" wrapText="1"/>
    </xf>
    <xf numFmtId="173" fontId="60" fillId="33" borderId="0" xfId="0" applyNumberFormat="1" applyFont="1" applyFill="1" applyAlignment="1">
      <alignment vertical="center" wrapText="1"/>
    </xf>
    <xf numFmtId="173" fontId="60" fillId="0" borderId="0" xfId="0" applyNumberFormat="1" applyFont="1" applyFill="1" applyAlignment="1">
      <alignment vertical="center" wrapText="1"/>
    </xf>
    <xf numFmtId="173" fontId="59" fillId="0" borderId="0" xfId="0" applyNumberFormat="1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horizontal="left" vertical="center" wrapText="1"/>
    </xf>
    <xf numFmtId="2" fontId="2" fillId="33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justify" vertical="center" wrapText="1"/>
    </xf>
    <xf numFmtId="2" fontId="5" fillId="8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2" fontId="59" fillId="33" borderId="0" xfId="0" applyNumberFormat="1" applyFont="1" applyFill="1" applyBorder="1" applyAlignment="1">
      <alignment vertical="center" wrapText="1"/>
    </xf>
    <xf numFmtId="0" fontId="59" fillId="33" borderId="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vertical="center" wrapText="1"/>
    </xf>
    <xf numFmtId="2" fontId="59" fillId="33" borderId="0" xfId="0" applyNumberFormat="1" applyFont="1" applyFill="1" applyAlignment="1">
      <alignment horizontal="center" vertical="center" wrapText="1"/>
    </xf>
    <xf numFmtId="2" fontId="61" fillId="33" borderId="0" xfId="0" applyNumberFormat="1" applyFont="1" applyFill="1" applyAlignment="1">
      <alignment horizontal="left" vertical="center" wrapText="1"/>
    </xf>
    <xf numFmtId="2" fontId="59" fillId="33" borderId="0" xfId="0" applyNumberFormat="1" applyFont="1" applyFill="1" applyAlignment="1">
      <alignment horizontal="justify" vertical="center" wrapText="1"/>
    </xf>
    <xf numFmtId="0" fontId="59" fillId="0" borderId="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53" applyNumberFormat="1" applyFont="1" applyFill="1" applyBorder="1" applyAlignment="1" applyProtection="1">
      <alignment horizontal="center" vertical="center" wrapText="1"/>
      <protection/>
    </xf>
    <xf numFmtId="4" fontId="5" fillId="33" borderId="10" xfId="53" applyNumberFormat="1" applyFont="1" applyFill="1" applyBorder="1" applyAlignment="1">
      <alignment horizontal="center" vertical="center" wrapText="1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2" fontId="5" fillId="33" borderId="0" xfId="0" applyNumberFormat="1" applyFont="1" applyFill="1" applyAlignment="1">
      <alignment horizontal="left" vertical="top" wrapText="1"/>
    </xf>
    <xf numFmtId="2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173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4" fillId="34" borderId="13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showGridLines="0" tabSelected="1" view="pageBreakPreview" zoomScale="66" zoomScaleNormal="70" zoomScaleSheetLayoutView="66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S1"/>
    </sheetView>
  </sheetViews>
  <sheetFormatPr defaultColWidth="9.140625" defaultRowHeight="12.75"/>
  <cols>
    <col min="1" max="1" width="50.8515625" style="39" customWidth="1"/>
    <col min="2" max="2" width="15.140625" style="2" customWidth="1"/>
    <col min="3" max="3" width="13.8515625" style="25" customWidth="1"/>
    <col min="4" max="4" width="21.8515625" style="3" customWidth="1"/>
    <col min="5" max="5" width="17.421875" style="3" customWidth="1"/>
    <col min="6" max="7" width="13.421875" style="3" customWidth="1"/>
    <col min="8" max="19" width="16.140625" style="1" customWidth="1"/>
    <col min="20" max="31" width="16.140625" style="3" customWidth="1"/>
    <col min="32" max="32" width="59.28125" style="2" customWidth="1"/>
    <col min="33" max="33" width="13.8515625" style="1" customWidth="1"/>
    <col min="34" max="34" width="12.28125" style="1" customWidth="1"/>
    <col min="35" max="35" width="12.7109375" style="1" customWidth="1"/>
    <col min="36" max="16384" width="9.140625" style="1" customWidth="1"/>
  </cols>
  <sheetData>
    <row r="1" spans="1:19" ht="36.75" customHeight="1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32" s="5" customFormat="1" ht="18.75" customHeight="1">
      <c r="A2" s="108" t="s">
        <v>26</v>
      </c>
      <c r="B2" s="109" t="s">
        <v>42</v>
      </c>
      <c r="C2" s="109" t="s">
        <v>72</v>
      </c>
      <c r="D2" s="109" t="s">
        <v>73</v>
      </c>
      <c r="E2" s="109" t="s">
        <v>74</v>
      </c>
      <c r="F2" s="101" t="s">
        <v>13</v>
      </c>
      <c r="G2" s="101"/>
      <c r="H2" s="101" t="s">
        <v>0</v>
      </c>
      <c r="I2" s="101"/>
      <c r="J2" s="101" t="s">
        <v>1</v>
      </c>
      <c r="K2" s="101"/>
      <c r="L2" s="101" t="s">
        <v>2</v>
      </c>
      <c r="M2" s="101"/>
      <c r="N2" s="101" t="s">
        <v>3</v>
      </c>
      <c r="O2" s="101"/>
      <c r="P2" s="101" t="s">
        <v>4</v>
      </c>
      <c r="Q2" s="101"/>
      <c r="R2" s="101" t="s">
        <v>5</v>
      </c>
      <c r="S2" s="101"/>
      <c r="T2" s="101" t="s">
        <v>6</v>
      </c>
      <c r="U2" s="101"/>
      <c r="V2" s="101" t="s">
        <v>7</v>
      </c>
      <c r="W2" s="101"/>
      <c r="X2" s="101" t="s">
        <v>8</v>
      </c>
      <c r="Y2" s="101"/>
      <c r="Z2" s="101" t="s">
        <v>9</v>
      </c>
      <c r="AA2" s="101"/>
      <c r="AB2" s="101" t="s">
        <v>10</v>
      </c>
      <c r="AC2" s="101"/>
      <c r="AD2" s="101" t="s">
        <v>11</v>
      </c>
      <c r="AE2" s="101"/>
      <c r="AF2" s="102" t="s">
        <v>17</v>
      </c>
    </row>
    <row r="3" spans="1:32" s="6" customFormat="1" ht="93" customHeight="1">
      <c r="A3" s="108"/>
      <c r="B3" s="110"/>
      <c r="C3" s="110"/>
      <c r="D3" s="111"/>
      <c r="E3" s="110"/>
      <c r="F3" s="85" t="s">
        <v>15</v>
      </c>
      <c r="G3" s="85" t="s">
        <v>14</v>
      </c>
      <c r="H3" s="26" t="s">
        <v>12</v>
      </c>
      <c r="I3" s="26" t="s">
        <v>16</v>
      </c>
      <c r="J3" s="26" t="s">
        <v>12</v>
      </c>
      <c r="K3" s="26" t="s">
        <v>16</v>
      </c>
      <c r="L3" s="26" t="s">
        <v>12</v>
      </c>
      <c r="M3" s="26" t="s">
        <v>16</v>
      </c>
      <c r="N3" s="26" t="s">
        <v>12</v>
      </c>
      <c r="O3" s="26" t="s">
        <v>16</v>
      </c>
      <c r="P3" s="26" t="s">
        <v>12</v>
      </c>
      <c r="Q3" s="26" t="s">
        <v>16</v>
      </c>
      <c r="R3" s="26" t="s">
        <v>12</v>
      </c>
      <c r="S3" s="26" t="s">
        <v>16</v>
      </c>
      <c r="T3" s="26" t="s">
        <v>12</v>
      </c>
      <c r="U3" s="26" t="s">
        <v>16</v>
      </c>
      <c r="V3" s="26" t="s">
        <v>12</v>
      </c>
      <c r="W3" s="26" t="s">
        <v>16</v>
      </c>
      <c r="X3" s="26" t="s">
        <v>12</v>
      </c>
      <c r="Y3" s="26" t="s">
        <v>16</v>
      </c>
      <c r="Z3" s="26" t="s">
        <v>12</v>
      </c>
      <c r="AA3" s="26" t="s">
        <v>16</v>
      </c>
      <c r="AB3" s="26" t="s">
        <v>12</v>
      </c>
      <c r="AC3" s="26" t="s">
        <v>16</v>
      </c>
      <c r="AD3" s="26" t="s">
        <v>12</v>
      </c>
      <c r="AE3" s="26" t="s">
        <v>16</v>
      </c>
      <c r="AF3" s="102"/>
    </row>
    <row r="4" spans="1:32" s="7" customFormat="1" ht="24.7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  <c r="T4" s="27">
        <v>20</v>
      </c>
      <c r="U4" s="27">
        <v>21</v>
      </c>
      <c r="V4" s="27">
        <v>22</v>
      </c>
      <c r="W4" s="27">
        <v>23</v>
      </c>
      <c r="X4" s="27">
        <v>24</v>
      </c>
      <c r="Y4" s="27">
        <v>25</v>
      </c>
      <c r="Z4" s="27">
        <v>26</v>
      </c>
      <c r="AA4" s="27">
        <v>27</v>
      </c>
      <c r="AB4" s="27">
        <v>28</v>
      </c>
      <c r="AC4" s="27">
        <v>29</v>
      </c>
      <c r="AD4" s="27">
        <v>30</v>
      </c>
      <c r="AE4" s="27">
        <v>31</v>
      </c>
      <c r="AF4" s="40">
        <v>31</v>
      </c>
    </row>
    <row r="5" spans="1:32" s="9" customFormat="1" ht="14.25" customHeight="1">
      <c r="A5" s="33"/>
      <c r="B5" s="12"/>
      <c r="C5" s="2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8"/>
      <c r="Y5" s="8"/>
      <c r="Z5" s="8"/>
      <c r="AA5" s="8"/>
      <c r="AB5" s="8"/>
      <c r="AC5" s="8"/>
      <c r="AD5" s="8"/>
      <c r="AE5" s="8"/>
      <c r="AF5" s="41"/>
    </row>
    <row r="6" spans="1:35" s="30" customFormat="1" ht="131.25" customHeight="1">
      <c r="A6" s="14" t="s">
        <v>35</v>
      </c>
      <c r="B6" s="19">
        <f>H6+J6+L6+N6+P6+R6+T6+V6+X6+Z6+AB6+AD6</f>
        <v>854.0999999999999</v>
      </c>
      <c r="C6" s="19">
        <f>H6+J6+L6+N6+P6</f>
        <v>119</v>
      </c>
      <c r="D6" s="19">
        <f>I6+K6+M6+O6+Q6+S6+U6+W6+Y6+AA6+AC6+AE6</f>
        <v>118.98</v>
      </c>
      <c r="E6" s="19">
        <f>I6+K6+M6+O6+Q6</f>
        <v>118.98</v>
      </c>
      <c r="F6" s="29">
        <f>E6*100/B6</f>
        <v>13.930453108535302</v>
      </c>
      <c r="G6" s="29">
        <f aca="true" t="shared" si="0" ref="G6:G28">E6*100/C6</f>
        <v>99.98319327731092</v>
      </c>
      <c r="H6" s="15">
        <f aca="true" t="shared" si="1" ref="H6:AD6">H7</f>
        <v>0</v>
      </c>
      <c r="I6" s="15">
        <f>I7</f>
        <v>0</v>
      </c>
      <c r="J6" s="15">
        <f t="shared" si="1"/>
        <v>0</v>
      </c>
      <c r="K6" s="15">
        <f>K7</f>
        <v>0</v>
      </c>
      <c r="L6" s="15">
        <f t="shared" si="1"/>
        <v>0</v>
      </c>
      <c r="M6" s="15">
        <v>0</v>
      </c>
      <c r="N6" s="15">
        <f t="shared" si="1"/>
        <v>19</v>
      </c>
      <c r="O6" s="15">
        <f>O7</f>
        <v>19</v>
      </c>
      <c r="P6" s="15">
        <f t="shared" si="1"/>
        <v>100</v>
      </c>
      <c r="Q6" s="15">
        <f>Q7</f>
        <v>99.98</v>
      </c>
      <c r="R6" s="15">
        <f t="shared" si="1"/>
        <v>0</v>
      </c>
      <c r="S6" s="15"/>
      <c r="T6" s="15">
        <f t="shared" si="1"/>
        <v>0</v>
      </c>
      <c r="U6" s="15"/>
      <c r="V6" s="15">
        <f t="shared" si="1"/>
        <v>100</v>
      </c>
      <c r="W6" s="15"/>
      <c r="X6" s="15">
        <f t="shared" si="1"/>
        <v>0</v>
      </c>
      <c r="Y6" s="15"/>
      <c r="Z6" s="15">
        <f t="shared" si="1"/>
        <v>327.05</v>
      </c>
      <c r="AA6" s="15"/>
      <c r="AB6" s="15">
        <f>AB7</f>
        <v>308.05</v>
      </c>
      <c r="AC6" s="15"/>
      <c r="AD6" s="15">
        <f t="shared" si="1"/>
        <v>0</v>
      </c>
      <c r="AE6" s="19"/>
      <c r="AF6" s="103" t="s">
        <v>75</v>
      </c>
      <c r="AG6" s="62">
        <f aca="true" t="shared" si="2" ref="AG6:AG36">H6+J6+L6+N6+P6+R6+T6+V6+X6+Z6+AB6+AD6</f>
        <v>854.0999999999999</v>
      </c>
      <c r="AH6" s="54">
        <f aca="true" t="shared" si="3" ref="AH6:AI32">H6+J6+L6</f>
        <v>0</v>
      </c>
      <c r="AI6" s="54">
        <f t="shared" si="3"/>
        <v>0</v>
      </c>
    </row>
    <row r="7" spans="1:35" s="30" customFormat="1" ht="122.25" customHeight="1">
      <c r="A7" s="13" t="s">
        <v>53</v>
      </c>
      <c r="B7" s="19">
        <f aca="true" t="shared" si="4" ref="B7:B36">H7+J7+L7+N7+P7+R7+T7+V7+X7+Z7+AB7+AD7</f>
        <v>854.0999999999999</v>
      </c>
      <c r="C7" s="19">
        <f aca="true" t="shared" si="5" ref="C7:C36">H7+J7+L7+N7+P7</f>
        <v>119</v>
      </c>
      <c r="D7" s="19">
        <f aca="true" t="shared" si="6" ref="D7:D28">I7+K7+M7+O7+Q7+S7+U7+W7+Y7+AA7+AC7+AE7</f>
        <v>118.98</v>
      </c>
      <c r="E7" s="19">
        <f aca="true" t="shared" si="7" ref="E7:E36">I7+K7+M7+O7+Q7</f>
        <v>118.98</v>
      </c>
      <c r="F7" s="29">
        <f aca="true" t="shared" si="8" ref="F7:F28">E7*100/B7</f>
        <v>13.930453108535302</v>
      </c>
      <c r="G7" s="29">
        <f t="shared" si="0"/>
        <v>99.98319327731092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19</v>
      </c>
      <c r="O7" s="18">
        <v>19</v>
      </c>
      <c r="P7" s="18">
        <v>100</v>
      </c>
      <c r="Q7" s="18">
        <v>99.98</v>
      </c>
      <c r="R7" s="18">
        <v>0</v>
      </c>
      <c r="S7" s="18"/>
      <c r="T7" s="18">
        <v>0</v>
      </c>
      <c r="U7" s="18"/>
      <c r="V7" s="18">
        <v>100</v>
      </c>
      <c r="W7" s="18"/>
      <c r="X7" s="18">
        <v>0</v>
      </c>
      <c r="Y7" s="18"/>
      <c r="Z7" s="18">
        <v>327.05</v>
      </c>
      <c r="AA7" s="18"/>
      <c r="AB7" s="18">
        <v>308.05</v>
      </c>
      <c r="AC7" s="18"/>
      <c r="AD7" s="18">
        <v>0</v>
      </c>
      <c r="AE7" s="21"/>
      <c r="AF7" s="104"/>
      <c r="AG7" s="62">
        <f t="shared" si="2"/>
        <v>854.0999999999999</v>
      </c>
      <c r="AH7" s="54">
        <f t="shared" si="3"/>
        <v>0</v>
      </c>
      <c r="AI7" s="54">
        <f t="shared" si="3"/>
        <v>0</v>
      </c>
    </row>
    <row r="8" spans="1:35" s="30" customFormat="1" ht="18.75">
      <c r="A8" s="34" t="s">
        <v>23</v>
      </c>
      <c r="B8" s="19">
        <f t="shared" si="4"/>
        <v>854.0999999999999</v>
      </c>
      <c r="C8" s="19">
        <f t="shared" si="5"/>
        <v>119</v>
      </c>
      <c r="D8" s="19">
        <f t="shared" si="6"/>
        <v>118.98</v>
      </c>
      <c r="E8" s="19">
        <f t="shared" si="7"/>
        <v>118.98</v>
      </c>
      <c r="F8" s="20">
        <f t="shared" si="8"/>
        <v>13.930453108535302</v>
      </c>
      <c r="G8" s="20">
        <f t="shared" si="0"/>
        <v>99.98319327731092</v>
      </c>
      <c r="H8" s="16">
        <f aca="true" t="shared" si="9" ref="H8:AD9">H7</f>
        <v>0</v>
      </c>
      <c r="I8" s="16">
        <f>I7</f>
        <v>0</v>
      </c>
      <c r="J8" s="16">
        <f t="shared" si="9"/>
        <v>0</v>
      </c>
      <c r="K8" s="16">
        <f>K7</f>
        <v>0</v>
      </c>
      <c r="L8" s="16">
        <f t="shared" si="9"/>
        <v>0</v>
      </c>
      <c r="M8" s="16">
        <v>0</v>
      </c>
      <c r="N8" s="16">
        <f t="shared" si="9"/>
        <v>19</v>
      </c>
      <c r="O8" s="16">
        <f>O7</f>
        <v>19</v>
      </c>
      <c r="P8" s="16">
        <f t="shared" si="9"/>
        <v>100</v>
      </c>
      <c r="Q8" s="16">
        <f>Q7</f>
        <v>99.98</v>
      </c>
      <c r="R8" s="16">
        <f t="shared" si="9"/>
        <v>0</v>
      </c>
      <c r="S8" s="16"/>
      <c r="T8" s="16">
        <f t="shared" si="9"/>
        <v>0</v>
      </c>
      <c r="U8" s="16"/>
      <c r="V8" s="16">
        <f t="shared" si="9"/>
        <v>100</v>
      </c>
      <c r="W8" s="16"/>
      <c r="X8" s="16">
        <f t="shared" si="9"/>
        <v>0</v>
      </c>
      <c r="Y8" s="16"/>
      <c r="Z8" s="16">
        <f t="shared" si="9"/>
        <v>327.05</v>
      </c>
      <c r="AA8" s="16"/>
      <c r="AB8" s="16">
        <f t="shared" si="9"/>
        <v>308.05</v>
      </c>
      <c r="AC8" s="16"/>
      <c r="AD8" s="16">
        <f t="shared" si="9"/>
        <v>0</v>
      </c>
      <c r="AE8" s="19"/>
      <c r="AF8" s="104"/>
      <c r="AG8" s="62">
        <f t="shared" si="2"/>
        <v>854.0999999999999</v>
      </c>
      <c r="AH8" s="54">
        <f t="shared" si="3"/>
        <v>0</v>
      </c>
      <c r="AI8" s="54">
        <f t="shared" si="3"/>
        <v>0</v>
      </c>
    </row>
    <row r="9" spans="1:35" s="30" customFormat="1" ht="18.75">
      <c r="A9" s="13" t="s">
        <v>18</v>
      </c>
      <c r="B9" s="21">
        <f t="shared" si="4"/>
        <v>854.0999999999999</v>
      </c>
      <c r="C9" s="21">
        <f t="shared" si="5"/>
        <v>119</v>
      </c>
      <c r="D9" s="21">
        <f t="shared" si="6"/>
        <v>118.98</v>
      </c>
      <c r="E9" s="21">
        <f t="shared" si="7"/>
        <v>118.98</v>
      </c>
      <c r="F9" s="29">
        <f t="shared" si="8"/>
        <v>13.930453108535302</v>
      </c>
      <c r="G9" s="29">
        <f t="shared" si="0"/>
        <v>99.98319327731092</v>
      </c>
      <c r="H9" s="17">
        <f t="shared" si="9"/>
        <v>0</v>
      </c>
      <c r="I9" s="17">
        <f>I8</f>
        <v>0</v>
      </c>
      <c r="J9" s="17">
        <f t="shared" si="9"/>
        <v>0</v>
      </c>
      <c r="K9" s="17">
        <f>K8</f>
        <v>0</v>
      </c>
      <c r="L9" s="17">
        <f t="shared" si="9"/>
        <v>0</v>
      </c>
      <c r="M9" s="17">
        <v>0</v>
      </c>
      <c r="N9" s="17">
        <f t="shared" si="9"/>
        <v>19</v>
      </c>
      <c r="O9" s="17">
        <f>O8</f>
        <v>19</v>
      </c>
      <c r="P9" s="17">
        <f t="shared" si="9"/>
        <v>100</v>
      </c>
      <c r="Q9" s="17">
        <f>Q8</f>
        <v>99.98</v>
      </c>
      <c r="R9" s="17">
        <f t="shared" si="9"/>
        <v>0</v>
      </c>
      <c r="S9" s="17"/>
      <c r="T9" s="17">
        <f t="shared" si="9"/>
        <v>0</v>
      </c>
      <c r="U9" s="17"/>
      <c r="V9" s="17">
        <f t="shared" si="9"/>
        <v>100</v>
      </c>
      <c r="W9" s="17"/>
      <c r="X9" s="17">
        <f t="shared" si="9"/>
        <v>0</v>
      </c>
      <c r="Y9" s="17"/>
      <c r="Z9" s="17">
        <f t="shared" si="9"/>
        <v>327.05</v>
      </c>
      <c r="AA9" s="17"/>
      <c r="AB9" s="17">
        <f t="shared" si="9"/>
        <v>308.05</v>
      </c>
      <c r="AC9" s="17"/>
      <c r="AD9" s="17">
        <f t="shared" si="9"/>
        <v>0</v>
      </c>
      <c r="AE9" s="21"/>
      <c r="AF9" s="105"/>
      <c r="AG9" s="62">
        <f t="shared" si="2"/>
        <v>854.0999999999999</v>
      </c>
      <c r="AH9" s="54">
        <f t="shared" si="3"/>
        <v>0</v>
      </c>
      <c r="AI9" s="54">
        <f t="shared" si="3"/>
        <v>0</v>
      </c>
    </row>
    <row r="10" spans="1:35" s="30" customFormat="1" ht="112.5">
      <c r="A10" s="14" t="s">
        <v>36</v>
      </c>
      <c r="B10" s="19">
        <f t="shared" si="4"/>
        <v>113577.5</v>
      </c>
      <c r="C10" s="19">
        <f t="shared" si="5"/>
        <v>56148.91597</v>
      </c>
      <c r="D10" s="19">
        <f t="shared" si="6"/>
        <v>49636.587060000005</v>
      </c>
      <c r="E10" s="19">
        <f t="shared" si="7"/>
        <v>49636.587060000005</v>
      </c>
      <c r="F10" s="29">
        <f t="shared" si="8"/>
        <v>43.702834681164845</v>
      </c>
      <c r="G10" s="29">
        <f t="shared" si="0"/>
        <v>88.40168363449885</v>
      </c>
      <c r="H10" s="16">
        <f>H11+H26+H29</f>
        <v>18380.7354</v>
      </c>
      <c r="I10" s="16">
        <f>I12+I27+I30</f>
        <v>14833.21728</v>
      </c>
      <c r="J10" s="16">
        <f>J11+J26+J29</f>
        <v>9595.10644</v>
      </c>
      <c r="K10" s="16">
        <f>K12+K27+K30</f>
        <v>9430.33304</v>
      </c>
      <c r="L10" s="16">
        <f aca="true" t="shared" si="10" ref="L10:AD10">L11+L26+L29</f>
        <v>6232.337189999999</v>
      </c>
      <c r="M10" s="16">
        <f>M12+M27+M30</f>
        <v>6807.29759</v>
      </c>
      <c r="N10" s="16">
        <f t="shared" si="10"/>
        <v>14610.831540000001</v>
      </c>
      <c r="O10" s="16">
        <f>O12+O27+O30</f>
        <v>10914.87047</v>
      </c>
      <c r="P10" s="16">
        <f t="shared" si="10"/>
        <v>7329.905400000001</v>
      </c>
      <c r="Q10" s="16">
        <f>Q12+Q27+Q30</f>
        <v>7650.86868</v>
      </c>
      <c r="R10" s="16">
        <f t="shared" si="10"/>
        <v>5558.4574</v>
      </c>
      <c r="S10" s="16"/>
      <c r="T10" s="16">
        <f t="shared" si="10"/>
        <v>18438.98294</v>
      </c>
      <c r="U10" s="16"/>
      <c r="V10" s="16">
        <f t="shared" si="10"/>
        <v>5902.1454</v>
      </c>
      <c r="W10" s="16"/>
      <c r="X10" s="16">
        <f t="shared" si="10"/>
        <v>3177.5604000000003</v>
      </c>
      <c r="Y10" s="16"/>
      <c r="Z10" s="16">
        <f t="shared" si="10"/>
        <v>10359.433959999998</v>
      </c>
      <c r="AA10" s="16"/>
      <c r="AB10" s="16">
        <f t="shared" si="10"/>
        <v>4316.99395</v>
      </c>
      <c r="AC10" s="16"/>
      <c r="AD10" s="16">
        <f t="shared" si="10"/>
        <v>9675.009979999999</v>
      </c>
      <c r="AE10" s="19"/>
      <c r="AF10" s="42"/>
      <c r="AG10" s="62">
        <f t="shared" si="2"/>
        <v>113577.5</v>
      </c>
      <c r="AH10" s="54">
        <f t="shared" si="3"/>
        <v>34208.17903</v>
      </c>
      <c r="AI10" s="54">
        <f t="shared" si="3"/>
        <v>31070.847910000004</v>
      </c>
    </row>
    <row r="11" spans="1:35" s="30" customFormat="1" ht="75">
      <c r="A11" s="13" t="s">
        <v>37</v>
      </c>
      <c r="B11" s="21">
        <f t="shared" si="4"/>
        <v>23136</v>
      </c>
      <c r="C11" s="21">
        <f t="shared" si="5"/>
        <v>8384.865</v>
      </c>
      <c r="D11" s="21">
        <f t="shared" si="6"/>
        <v>5735.3956</v>
      </c>
      <c r="E11" s="21">
        <f t="shared" si="7"/>
        <v>5735.3956</v>
      </c>
      <c r="F11" s="29">
        <f t="shared" si="8"/>
        <v>24.78991874135546</v>
      </c>
      <c r="G11" s="29">
        <f t="shared" si="0"/>
        <v>68.40176436949193</v>
      </c>
      <c r="H11" s="18">
        <f>H15+H18+H21+H24</f>
        <v>1100.452</v>
      </c>
      <c r="I11" s="18">
        <f>I15+I18+I21+I24</f>
        <v>516.7693899999999</v>
      </c>
      <c r="J11" s="18">
        <f aca="true" t="shared" si="11" ref="J11:AD11">J15+J18+J21+J24</f>
        <v>891.152</v>
      </c>
      <c r="K11" s="18">
        <f>K15+K18+K21+K24</f>
        <v>529.67858</v>
      </c>
      <c r="L11" s="18">
        <f t="shared" si="11"/>
        <v>711.355</v>
      </c>
      <c r="M11" s="18">
        <f>M15+M18+M21+M24</f>
        <v>799.21841</v>
      </c>
      <c r="N11" s="18">
        <f t="shared" si="11"/>
        <v>4770.504</v>
      </c>
      <c r="O11" s="18">
        <f>O15+O18+O21+O24</f>
        <v>2191.929</v>
      </c>
      <c r="P11" s="18">
        <f t="shared" si="11"/>
        <v>911.402</v>
      </c>
      <c r="Q11" s="18">
        <f>Q15+Q18+Q21+Q24</f>
        <v>1697.80022</v>
      </c>
      <c r="R11" s="18">
        <f t="shared" si="11"/>
        <v>606.452</v>
      </c>
      <c r="S11" s="18"/>
      <c r="T11" s="18">
        <f t="shared" si="11"/>
        <v>7274.162</v>
      </c>
      <c r="U11" s="18"/>
      <c r="V11" s="18">
        <f t="shared" si="11"/>
        <v>757.5519999999999</v>
      </c>
      <c r="W11" s="18"/>
      <c r="X11" s="18">
        <f t="shared" si="11"/>
        <v>405.952</v>
      </c>
      <c r="Y11" s="18"/>
      <c r="Z11" s="18">
        <f t="shared" si="11"/>
        <v>3135.5370000000003</v>
      </c>
      <c r="AA11" s="18"/>
      <c r="AB11" s="18">
        <f t="shared" si="11"/>
        <v>515.8019999999999</v>
      </c>
      <c r="AC11" s="18"/>
      <c r="AD11" s="18">
        <f t="shared" si="11"/>
        <v>2055.678</v>
      </c>
      <c r="AE11" s="29"/>
      <c r="AF11" s="43"/>
      <c r="AG11" s="62">
        <f t="shared" si="2"/>
        <v>23136</v>
      </c>
      <c r="AH11" s="54">
        <f t="shared" si="3"/>
        <v>2702.959</v>
      </c>
      <c r="AI11" s="54">
        <f t="shared" si="3"/>
        <v>1845.66638</v>
      </c>
    </row>
    <row r="12" spans="1:35" s="30" customFormat="1" ht="18.75">
      <c r="A12" s="34" t="s">
        <v>23</v>
      </c>
      <c r="B12" s="19">
        <f t="shared" si="4"/>
        <v>23136</v>
      </c>
      <c r="C12" s="19">
        <f t="shared" si="5"/>
        <v>8384.865</v>
      </c>
      <c r="D12" s="19">
        <f t="shared" si="6"/>
        <v>5735.3956</v>
      </c>
      <c r="E12" s="19">
        <f t="shared" si="7"/>
        <v>5735.3956</v>
      </c>
      <c r="F12" s="20">
        <f t="shared" si="8"/>
        <v>24.78991874135546</v>
      </c>
      <c r="G12" s="20">
        <f t="shared" si="0"/>
        <v>68.40176436949193</v>
      </c>
      <c r="H12" s="16">
        <f aca="true" t="shared" si="12" ref="H12:AD13">H11</f>
        <v>1100.452</v>
      </c>
      <c r="I12" s="16">
        <f>I11</f>
        <v>516.7693899999999</v>
      </c>
      <c r="J12" s="16">
        <f t="shared" si="12"/>
        <v>891.152</v>
      </c>
      <c r="K12" s="16">
        <f>K11</f>
        <v>529.67858</v>
      </c>
      <c r="L12" s="16">
        <f t="shared" si="12"/>
        <v>711.355</v>
      </c>
      <c r="M12" s="16">
        <f>M11</f>
        <v>799.21841</v>
      </c>
      <c r="N12" s="16">
        <f t="shared" si="12"/>
        <v>4770.504</v>
      </c>
      <c r="O12" s="16">
        <f>O11</f>
        <v>2191.929</v>
      </c>
      <c r="P12" s="16">
        <f t="shared" si="12"/>
        <v>911.402</v>
      </c>
      <c r="Q12" s="16">
        <f>Q11</f>
        <v>1697.80022</v>
      </c>
      <c r="R12" s="16">
        <f t="shared" si="12"/>
        <v>606.452</v>
      </c>
      <c r="S12" s="16"/>
      <c r="T12" s="16">
        <f t="shared" si="12"/>
        <v>7274.162</v>
      </c>
      <c r="U12" s="16"/>
      <c r="V12" s="16">
        <f t="shared" si="12"/>
        <v>757.5519999999999</v>
      </c>
      <c r="W12" s="16"/>
      <c r="X12" s="16">
        <f t="shared" si="12"/>
        <v>405.952</v>
      </c>
      <c r="Y12" s="16"/>
      <c r="Z12" s="16">
        <f t="shared" si="12"/>
        <v>3135.5370000000003</v>
      </c>
      <c r="AA12" s="16"/>
      <c r="AB12" s="16">
        <f t="shared" si="12"/>
        <v>515.8019999999999</v>
      </c>
      <c r="AC12" s="16"/>
      <c r="AD12" s="16">
        <f t="shared" si="12"/>
        <v>2055.678</v>
      </c>
      <c r="AE12" s="19"/>
      <c r="AF12" s="42"/>
      <c r="AG12" s="62">
        <f t="shared" si="2"/>
        <v>23136</v>
      </c>
      <c r="AH12" s="54">
        <f t="shared" si="3"/>
        <v>2702.959</v>
      </c>
      <c r="AI12" s="54">
        <f t="shared" si="3"/>
        <v>1845.66638</v>
      </c>
    </row>
    <row r="13" spans="1:35" s="30" customFormat="1" ht="18.75">
      <c r="A13" s="13" t="s">
        <v>18</v>
      </c>
      <c r="B13" s="21">
        <f t="shared" si="4"/>
        <v>23136</v>
      </c>
      <c r="C13" s="21">
        <f t="shared" si="5"/>
        <v>8384.865</v>
      </c>
      <c r="D13" s="21">
        <f t="shared" si="6"/>
        <v>5735.3956</v>
      </c>
      <c r="E13" s="21">
        <f t="shared" si="7"/>
        <v>5735.3956</v>
      </c>
      <c r="F13" s="29">
        <f t="shared" si="8"/>
        <v>24.78991874135546</v>
      </c>
      <c r="G13" s="29">
        <f t="shared" si="0"/>
        <v>68.40176436949193</v>
      </c>
      <c r="H13" s="17">
        <f t="shared" si="12"/>
        <v>1100.452</v>
      </c>
      <c r="I13" s="17">
        <f>I12</f>
        <v>516.7693899999999</v>
      </c>
      <c r="J13" s="17">
        <f t="shared" si="12"/>
        <v>891.152</v>
      </c>
      <c r="K13" s="17">
        <f>K12</f>
        <v>529.67858</v>
      </c>
      <c r="L13" s="17">
        <f t="shared" si="12"/>
        <v>711.355</v>
      </c>
      <c r="M13" s="17">
        <f>M12</f>
        <v>799.21841</v>
      </c>
      <c r="N13" s="17">
        <f t="shared" si="12"/>
        <v>4770.504</v>
      </c>
      <c r="O13" s="17">
        <f>O12</f>
        <v>2191.929</v>
      </c>
      <c r="P13" s="17">
        <f t="shared" si="12"/>
        <v>911.402</v>
      </c>
      <c r="Q13" s="17">
        <f>Q12</f>
        <v>1697.80022</v>
      </c>
      <c r="R13" s="17">
        <f t="shared" si="12"/>
        <v>606.452</v>
      </c>
      <c r="S13" s="17"/>
      <c r="T13" s="17">
        <f t="shared" si="12"/>
        <v>7274.162</v>
      </c>
      <c r="U13" s="17"/>
      <c r="V13" s="17">
        <f t="shared" si="12"/>
        <v>757.5519999999999</v>
      </c>
      <c r="W13" s="17"/>
      <c r="X13" s="17">
        <f t="shared" si="12"/>
        <v>405.952</v>
      </c>
      <c r="Y13" s="17"/>
      <c r="Z13" s="17">
        <f t="shared" si="12"/>
        <v>3135.5370000000003</v>
      </c>
      <c r="AA13" s="17"/>
      <c r="AB13" s="17">
        <f t="shared" si="12"/>
        <v>515.8019999999999</v>
      </c>
      <c r="AC13" s="17"/>
      <c r="AD13" s="17">
        <f t="shared" si="12"/>
        <v>2055.678</v>
      </c>
      <c r="AE13" s="21"/>
      <c r="AF13" s="43"/>
      <c r="AG13" s="62">
        <f t="shared" si="2"/>
        <v>23136</v>
      </c>
      <c r="AH13" s="54">
        <f t="shared" si="3"/>
        <v>2702.959</v>
      </c>
      <c r="AI13" s="54">
        <f t="shared" si="3"/>
        <v>1845.66638</v>
      </c>
    </row>
    <row r="14" spans="1:35" s="30" customFormat="1" ht="134.25" customHeight="1">
      <c r="A14" s="13" t="s">
        <v>27</v>
      </c>
      <c r="B14" s="21">
        <f t="shared" si="4"/>
        <v>398.70000000000005</v>
      </c>
      <c r="C14" s="21">
        <f t="shared" si="5"/>
        <v>280.05</v>
      </c>
      <c r="D14" s="21">
        <f t="shared" si="6"/>
        <v>161.316</v>
      </c>
      <c r="E14" s="21">
        <f t="shared" si="7"/>
        <v>161.316</v>
      </c>
      <c r="F14" s="29">
        <f t="shared" si="8"/>
        <v>40.46049661399548</v>
      </c>
      <c r="G14" s="29">
        <f t="shared" si="0"/>
        <v>57.60257096946974</v>
      </c>
      <c r="H14" s="18">
        <v>0</v>
      </c>
      <c r="I14" s="18">
        <v>0</v>
      </c>
      <c r="J14" s="18">
        <v>161.4</v>
      </c>
      <c r="K14" s="18">
        <v>0</v>
      </c>
      <c r="L14" s="18">
        <v>0</v>
      </c>
      <c r="M14" s="18">
        <v>161.316</v>
      </c>
      <c r="N14" s="18">
        <v>0</v>
      </c>
      <c r="O14" s="18">
        <v>0</v>
      </c>
      <c r="P14" s="18">
        <v>118.65</v>
      </c>
      <c r="Q14" s="18">
        <v>0</v>
      </c>
      <c r="R14" s="18">
        <v>0</v>
      </c>
      <c r="S14" s="18"/>
      <c r="T14" s="18">
        <v>0</v>
      </c>
      <c r="U14" s="18"/>
      <c r="V14" s="18">
        <v>0</v>
      </c>
      <c r="W14" s="18"/>
      <c r="X14" s="18">
        <v>0</v>
      </c>
      <c r="Y14" s="18"/>
      <c r="Z14" s="18">
        <v>0</v>
      </c>
      <c r="AA14" s="18"/>
      <c r="AB14" s="18">
        <v>118.65</v>
      </c>
      <c r="AC14" s="18"/>
      <c r="AD14" s="18">
        <v>0</v>
      </c>
      <c r="AE14" s="21"/>
      <c r="AF14" s="96" t="s">
        <v>63</v>
      </c>
      <c r="AG14" s="62">
        <f t="shared" si="2"/>
        <v>398.70000000000005</v>
      </c>
      <c r="AH14" s="54">
        <f t="shared" si="3"/>
        <v>161.4</v>
      </c>
      <c r="AI14" s="54">
        <f t="shared" si="3"/>
        <v>161.316</v>
      </c>
    </row>
    <row r="15" spans="1:35" s="30" customFormat="1" ht="18.75">
      <c r="A15" s="34" t="s">
        <v>23</v>
      </c>
      <c r="B15" s="19">
        <f t="shared" si="4"/>
        <v>398.70000000000005</v>
      </c>
      <c r="C15" s="19">
        <f t="shared" si="5"/>
        <v>280.05</v>
      </c>
      <c r="D15" s="19">
        <f t="shared" si="6"/>
        <v>161.316</v>
      </c>
      <c r="E15" s="19">
        <f t="shared" si="7"/>
        <v>161.316</v>
      </c>
      <c r="F15" s="20">
        <f t="shared" si="8"/>
        <v>40.46049661399548</v>
      </c>
      <c r="G15" s="20">
        <f t="shared" si="0"/>
        <v>57.60257096946974</v>
      </c>
      <c r="H15" s="16">
        <f aca="true" t="shared" si="13" ref="H15:AD16">H14</f>
        <v>0</v>
      </c>
      <c r="I15" s="16">
        <v>0</v>
      </c>
      <c r="J15" s="16">
        <f t="shared" si="13"/>
        <v>161.4</v>
      </c>
      <c r="K15" s="16">
        <f>K14</f>
        <v>0</v>
      </c>
      <c r="L15" s="16">
        <f t="shared" si="13"/>
        <v>0</v>
      </c>
      <c r="M15" s="16">
        <f>M14</f>
        <v>161.316</v>
      </c>
      <c r="N15" s="16">
        <f t="shared" si="13"/>
        <v>0</v>
      </c>
      <c r="O15" s="16">
        <f>O14</f>
        <v>0</v>
      </c>
      <c r="P15" s="16">
        <f t="shared" si="13"/>
        <v>118.65</v>
      </c>
      <c r="Q15" s="16">
        <f>Q14</f>
        <v>0</v>
      </c>
      <c r="R15" s="16">
        <f t="shared" si="13"/>
        <v>0</v>
      </c>
      <c r="S15" s="16"/>
      <c r="T15" s="16">
        <f t="shared" si="13"/>
        <v>0</v>
      </c>
      <c r="U15" s="16"/>
      <c r="V15" s="16">
        <f t="shared" si="13"/>
        <v>0</v>
      </c>
      <c r="W15" s="16"/>
      <c r="X15" s="16">
        <f t="shared" si="13"/>
        <v>0</v>
      </c>
      <c r="Y15" s="16"/>
      <c r="Z15" s="16">
        <f t="shared" si="13"/>
        <v>0</v>
      </c>
      <c r="AA15" s="16"/>
      <c r="AB15" s="16">
        <f t="shared" si="13"/>
        <v>118.65</v>
      </c>
      <c r="AC15" s="16"/>
      <c r="AD15" s="16">
        <f t="shared" si="13"/>
        <v>0</v>
      </c>
      <c r="AE15" s="19"/>
      <c r="AF15" s="97"/>
      <c r="AG15" s="62">
        <f t="shared" si="2"/>
        <v>398.70000000000005</v>
      </c>
      <c r="AH15" s="54">
        <f t="shared" si="3"/>
        <v>161.4</v>
      </c>
      <c r="AI15" s="54">
        <f t="shared" si="3"/>
        <v>161.316</v>
      </c>
    </row>
    <row r="16" spans="1:35" s="30" customFormat="1" ht="18.75">
      <c r="A16" s="13" t="s">
        <v>18</v>
      </c>
      <c r="B16" s="21">
        <f t="shared" si="4"/>
        <v>398.70000000000005</v>
      </c>
      <c r="C16" s="21">
        <f t="shared" si="5"/>
        <v>280.05</v>
      </c>
      <c r="D16" s="21">
        <f t="shared" si="6"/>
        <v>161.316</v>
      </c>
      <c r="E16" s="21">
        <f t="shared" si="7"/>
        <v>161.316</v>
      </c>
      <c r="F16" s="29">
        <f t="shared" si="8"/>
        <v>40.46049661399548</v>
      </c>
      <c r="G16" s="29">
        <f t="shared" si="0"/>
        <v>57.60257096946974</v>
      </c>
      <c r="H16" s="17">
        <f t="shared" si="13"/>
        <v>0</v>
      </c>
      <c r="I16" s="17">
        <v>0</v>
      </c>
      <c r="J16" s="17">
        <f t="shared" si="13"/>
        <v>161.4</v>
      </c>
      <c r="K16" s="17">
        <f>K15</f>
        <v>0</v>
      </c>
      <c r="L16" s="17">
        <f t="shared" si="13"/>
        <v>0</v>
      </c>
      <c r="M16" s="17">
        <f>M15</f>
        <v>161.316</v>
      </c>
      <c r="N16" s="17">
        <f t="shared" si="13"/>
        <v>0</v>
      </c>
      <c r="O16" s="17">
        <f>O15</f>
        <v>0</v>
      </c>
      <c r="P16" s="17">
        <f t="shared" si="13"/>
        <v>118.65</v>
      </c>
      <c r="Q16" s="17">
        <f>Q15</f>
        <v>0</v>
      </c>
      <c r="R16" s="17">
        <f t="shared" si="13"/>
        <v>0</v>
      </c>
      <c r="S16" s="17"/>
      <c r="T16" s="17">
        <f t="shared" si="13"/>
        <v>0</v>
      </c>
      <c r="U16" s="17"/>
      <c r="V16" s="17">
        <f t="shared" si="13"/>
        <v>0</v>
      </c>
      <c r="W16" s="17"/>
      <c r="X16" s="17">
        <f t="shared" si="13"/>
        <v>0</v>
      </c>
      <c r="Y16" s="17"/>
      <c r="Z16" s="17">
        <f t="shared" si="13"/>
        <v>0</v>
      </c>
      <c r="AA16" s="17"/>
      <c r="AB16" s="17">
        <f t="shared" si="13"/>
        <v>118.65</v>
      </c>
      <c r="AC16" s="17"/>
      <c r="AD16" s="17">
        <f t="shared" si="13"/>
        <v>0</v>
      </c>
      <c r="AE16" s="21"/>
      <c r="AF16" s="98"/>
      <c r="AG16" s="62">
        <f t="shared" si="2"/>
        <v>398.70000000000005</v>
      </c>
      <c r="AH16" s="54">
        <f t="shared" si="3"/>
        <v>161.4</v>
      </c>
      <c r="AI16" s="54">
        <f t="shared" si="3"/>
        <v>161.316</v>
      </c>
    </row>
    <row r="17" spans="1:35" s="30" customFormat="1" ht="75">
      <c r="A17" s="13" t="s">
        <v>38</v>
      </c>
      <c r="B17" s="21">
        <f t="shared" si="4"/>
        <v>1778.8000000000002</v>
      </c>
      <c r="C17" s="21">
        <f t="shared" si="5"/>
        <v>746.5999999999999</v>
      </c>
      <c r="D17" s="21">
        <f t="shared" si="6"/>
        <v>602.5663999999999</v>
      </c>
      <c r="E17" s="21">
        <f t="shared" si="7"/>
        <v>602.5663999999999</v>
      </c>
      <c r="F17" s="29">
        <f t="shared" si="8"/>
        <v>33.87488194288284</v>
      </c>
      <c r="G17" s="29">
        <f t="shared" si="0"/>
        <v>80.70806321993035</v>
      </c>
      <c r="H17" s="18">
        <v>60.16</v>
      </c>
      <c r="I17" s="18">
        <v>13.12203</v>
      </c>
      <c r="J17" s="18">
        <v>60.16</v>
      </c>
      <c r="K17" s="18">
        <v>37.57908</v>
      </c>
      <c r="L17" s="18">
        <v>120.16</v>
      </c>
      <c r="M17" s="18">
        <v>59.40308</v>
      </c>
      <c r="N17" s="18">
        <v>162.66</v>
      </c>
      <c r="O17" s="18">
        <v>107.64626</v>
      </c>
      <c r="P17" s="18">
        <v>343.46</v>
      </c>
      <c r="Q17" s="18">
        <v>384.81595</v>
      </c>
      <c r="R17" s="18">
        <v>260.66</v>
      </c>
      <c r="S17" s="18"/>
      <c r="T17" s="18">
        <v>60.16</v>
      </c>
      <c r="U17" s="18"/>
      <c r="V17" s="18">
        <v>411.76</v>
      </c>
      <c r="W17" s="18"/>
      <c r="X17" s="18">
        <v>60.16</v>
      </c>
      <c r="Y17" s="18"/>
      <c r="Z17" s="18">
        <v>60.16</v>
      </c>
      <c r="AA17" s="18"/>
      <c r="AB17" s="18">
        <v>51.36</v>
      </c>
      <c r="AC17" s="18"/>
      <c r="AD17" s="18">
        <v>127.94</v>
      </c>
      <c r="AE17" s="21"/>
      <c r="AF17" s="96" t="s">
        <v>48</v>
      </c>
      <c r="AG17" s="62">
        <f t="shared" si="2"/>
        <v>1778.8000000000002</v>
      </c>
      <c r="AH17" s="54">
        <f t="shared" si="3"/>
        <v>240.48</v>
      </c>
      <c r="AI17" s="54">
        <f t="shared" si="3"/>
        <v>110.10419</v>
      </c>
    </row>
    <row r="18" spans="1:35" s="30" customFormat="1" ht="18.75">
      <c r="A18" s="34" t="s">
        <v>23</v>
      </c>
      <c r="B18" s="19">
        <f t="shared" si="4"/>
        <v>1778.8000000000002</v>
      </c>
      <c r="C18" s="19">
        <f t="shared" si="5"/>
        <v>746.5999999999999</v>
      </c>
      <c r="D18" s="19">
        <f t="shared" si="6"/>
        <v>602.5663999999999</v>
      </c>
      <c r="E18" s="19">
        <f t="shared" si="7"/>
        <v>602.5663999999999</v>
      </c>
      <c r="F18" s="20">
        <f t="shared" si="8"/>
        <v>33.87488194288284</v>
      </c>
      <c r="G18" s="20">
        <f t="shared" si="0"/>
        <v>80.70806321993035</v>
      </c>
      <c r="H18" s="16">
        <f aca="true" t="shared" si="14" ref="H18:P19">H17</f>
        <v>60.16</v>
      </c>
      <c r="I18" s="16">
        <f t="shared" si="14"/>
        <v>13.12203</v>
      </c>
      <c r="J18" s="16">
        <f t="shared" si="14"/>
        <v>60.16</v>
      </c>
      <c r="K18" s="16">
        <f t="shared" si="14"/>
        <v>37.57908</v>
      </c>
      <c r="L18" s="16">
        <f t="shared" si="14"/>
        <v>120.16</v>
      </c>
      <c r="M18" s="16">
        <f t="shared" si="14"/>
        <v>59.40308</v>
      </c>
      <c r="N18" s="16">
        <f t="shared" si="14"/>
        <v>162.66</v>
      </c>
      <c r="O18" s="16">
        <f t="shared" si="14"/>
        <v>107.64626</v>
      </c>
      <c r="P18" s="16">
        <f t="shared" si="14"/>
        <v>343.46</v>
      </c>
      <c r="Q18" s="16">
        <f>Q17</f>
        <v>384.81595</v>
      </c>
      <c r="R18" s="16">
        <f>R17</f>
        <v>260.66</v>
      </c>
      <c r="S18" s="16"/>
      <c r="T18" s="16">
        <f>T17</f>
        <v>60.16</v>
      </c>
      <c r="U18" s="16"/>
      <c r="V18" s="16">
        <f>V17</f>
        <v>411.76</v>
      </c>
      <c r="W18" s="16"/>
      <c r="X18" s="16">
        <f>X17</f>
        <v>60.16</v>
      </c>
      <c r="Y18" s="16"/>
      <c r="Z18" s="16">
        <f>Z17</f>
        <v>60.16</v>
      </c>
      <c r="AA18" s="16"/>
      <c r="AB18" s="16">
        <f>AB17</f>
        <v>51.36</v>
      </c>
      <c r="AC18" s="16"/>
      <c r="AD18" s="16">
        <f>AD17</f>
        <v>127.94</v>
      </c>
      <c r="AE18" s="19"/>
      <c r="AF18" s="97"/>
      <c r="AG18" s="62">
        <f t="shared" si="2"/>
        <v>1778.8000000000002</v>
      </c>
      <c r="AH18" s="54">
        <f t="shared" si="3"/>
        <v>240.48</v>
      </c>
      <c r="AI18" s="54">
        <f t="shared" si="3"/>
        <v>110.10419</v>
      </c>
    </row>
    <row r="19" spans="1:35" s="30" customFormat="1" ht="18.75">
      <c r="A19" s="13" t="s">
        <v>18</v>
      </c>
      <c r="B19" s="21">
        <f t="shared" si="4"/>
        <v>1778.8000000000002</v>
      </c>
      <c r="C19" s="21">
        <f t="shared" si="5"/>
        <v>746.5999999999999</v>
      </c>
      <c r="D19" s="21">
        <f t="shared" si="6"/>
        <v>602.5663999999999</v>
      </c>
      <c r="E19" s="21">
        <f t="shared" si="7"/>
        <v>602.5663999999999</v>
      </c>
      <c r="F19" s="29">
        <f t="shared" si="8"/>
        <v>33.87488194288284</v>
      </c>
      <c r="G19" s="29">
        <f t="shared" si="0"/>
        <v>80.70806321993035</v>
      </c>
      <c r="H19" s="17">
        <f t="shared" si="14"/>
        <v>60.16</v>
      </c>
      <c r="I19" s="17">
        <f t="shared" si="14"/>
        <v>13.12203</v>
      </c>
      <c r="J19" s="17">
        <f t="shared" si="14"/>
        <v>60.16</v>
      </c>
      <c r="K19" s="17">
        <f t="shared" si="14"/>
        <v>37.57908</v>
      </c>
      <c r="L19" s="17">
        <f t="shared" si="14"/>
        <v>120.16</v>
      </c>
      <c r="M19" s="17">
        <f t="shared" si="14"/>
        <v>59.40308</v>
      </c>
      <c r="N19" s="17">
        <f t="shared" si="14"/>
        <v>162.66</v>
      </c>
      <c r="O19" s="17">
        <f t="shared" si="14"/>
        <v>107.64626</v>
      </c>
      <c r="P19" s="17">
        <f t="shared" si="14"/>
        <v>343.46</v>
      </c>
      <c r="Q19" s="17">
        <f>Q18</f>
        <v>384.81595</v>
      </c>
      <c r="R19" s="17">
        <f>R18</f>
        <v>260.66</v>
      </c>
      <c r="S19" s="17"/>
      <c r="T19" s="17">
        <f>T18</f>
        <v>60.16</v>
      </c>
      <c r="U19" s="17"/>
      <c r="V19" s="17">
        <f>V18</f>
        <v>411.76</v>
      </c>
      <c r="W19" s="17"/>
      <c r="X19" s="17">
        <f>X18</f>
        <v>60.16</v>
      </c>
      <c r="Y19" s="17"/>
      <c r="Z19" s="17">
        <f>Z18</f>
        <v>60.16</v>
      </c>
      <c r="AA19" s="17"/>
      <c r="AB19" s="17">
        <f>AB18</f>
        <v>51.36</v>
      </c>
      <c r="AC19" s="17"/>
      <c r="AD19" s="17">
        <f>AD18</f>
        <v>127.94</v>
      </c>
      <c r="AE19" s="21"/>
      <c r="AF19" s="98"/>
      <c r="AG19" s="62">
        <f t="shared" si="2"/>
        <v>1778.8000000000002</v>
      </c>
      <c r="AH19" s="54">
        <f t="shared" si="3"/>
        <v>240.48</v>
      </c>
      <c r="AI19" s="54">
        <f t="shared" si="3"/>
        <v>110.10419</v>
      </c>
    </row>
    <row r="20" spans="1:35" s="30" customFormat="1" ht="264.75" customHeight="1">
      <c r="A20" s="13" t="s">
        <v>39</v>
      </c>
      <c r="B20" s="21">
        <f>H20+J20+L20+N20+P20+R20+T20+V20+X20+Z20+AB20+AD20</f>
        <v>19033.300000000003</v>
      </c>
      <c r="C20" s="21">
        <f t="shared" si="5"/>
        <v>6186.095</v>
      </c>
      <c r="D20" s="21">
        <f t="shared" si="6"/>
        <v>4236.20904</v>
      </c>
      <c r="E20" s="21">
        <f t="shared" si="7"/>
        <v>4236.20904</v>
      </c>
      <c r="F20" s="29">
        <f t="shared" si="8"/>
        <v>22.256829031224218</v>
      </c>
      <c r="G20" s="29">
        <f t="shared" si="0"/>
        <v>68.47953418109485</v>
      </c>
      <c r="H20" s="18">
        <f>823.392</f>
        <v>823.392</v>
      </c>
      <c r="I20" s="18">
        <v>418.97736</v>
      </c>
      <c r="J20" s="18">
        <v>404.792</v>
      </c>
      <c r="K20" s="18">
        <v>365.1895</v>
      </c>
      <c r="L20" s="18">
        <v>587.075</v>
      </c>
      <c r="M20" s="18">
        <v>539.97133</v>
      </c>
      <c r="N20" s="18">
        <v>3923.044</v>
      </c>
      <c r="O20" s="18">
        <v>1819.28458</v>
      </c>
      <c r="P20" s="18">
        <v>447.792</v>
      </c>
      <c r="Q20" s="18">
        <v>1092.78627</v>
      </c>
      <c r="R20" s="18">
        <v>345.792</v>
      </c>
      <c r="S20" s="18"/>
      <c r="T20" s="18">
        <v>6889.202</v>
      </c>
      <c r="U20" s="18"/>
      <c r="V20" s="18">
        <v>345.792</v>
      </c>
      <c r="W20" s="18"/>
      <c r="X20" s="18">
        <v>345.792</v>
      </c>
      <c r="Y20" s="18"/>
      <c r="Z20" s="18">
        <v>2647.097</v>
      </c>
      <c r="AA20" s="18"/>
      <c r="AB20" s="18">
        <v>345.792</v>
      </c>
      <c r="AC20" s="18"/>
      <c r="AD20" s="18">
        <f>1646.738+281</f>
        <v>1927.738</v>
      </c>
      <c r="AE20" s="21"/>
      <c r="AF20" s="96" t="s">
        <v>76</v>
      </c>
      <c r="AG20" s="62">
        <f t="shared" si="2"/>
        <v>19033.300000000003</v>
      </c>
      <c r="AH20" s="54">
        <f t="shared" si="3"/>
        <v>1815.259</v>
      </c>
      <c r="AI20" s="54">
        <f t="shared" si="3"/>
        <v>1324.1381900000001</v>
      </c>
    </row>
    <row r="21" spans="1:35" s="30" customFormat="1" ht="18.75">
      <c r="A21" s="34" t="s">
        <v>23</v>
      </c>
      <c r="B21" s="19">
        <f t="shared" si="4"/>
        <v>19033.300000000003</v>
      </c>
      <c r="C21" s="19">
        <f t="shared" si="5"/>
        <v>6186.095</v>
      </c>
      <c r="D21" s="19">
        <f t="shared" si="6"/>
        <v>4236.20904</v>
      </c>
      <c r="E21" s="19">
        <f t="shared" si="7"/>
        <v>4236.20904</v>
      </c>
      <c r="F21" s="20">
        <f t="shared" si="8"/>
        <v>22.256829031224218</v>
      </c>
      <c r="G21" s="20">
        <f t="shared" si="0"/>
        <v>68.47953418109485</v>
      </c>
      <c r="H21" s="16">
        <f aca="true" t="shared" si="15" ref="H21:AD22">H20</f>
        <v>823.392</v>
      </c>
      <c r="I21" s="16">
        <f>I20</f>
        <v>418.97736</v>
      </c>
      <c r="J21" s="16">
        <f t="shared" si="15"/>
        <v>404.792</v>
      </c>
      <c r="K21" s="16">
        <f>K20</f>
        <v>365.1895</v>
      </c>
      <c r="L21" s="16">
        <f t="shared" si="15"/>
        <v>587.075</v>
      </c>
      <c r="M21" s="16">
        <f>M20</f>
        <v>539.97133</v>
      </c>
      <c r="N21" s="16">
        <f t="shared" si="15"/>
        <v>3923.044</v>
      </c>
      <c r="O21" s="16">
        <f>O20</f>
        <v>1819.28458</v>
      </c>
      <c r="P21" s="16">
        <f t="shared" si="15"/>
        <v>447.792</v>
      </c>
      <c r="Q21" s="16">
        <f>Q20</f>
        <v>1092.78627</v>
      </c>
      <c r="R21" s="16">
        <f t="shared" si="15"/>
        <v>345.792</v>
      </c>
      <c r="S21" s="16"/>
      <c r="T21" s="16">
        <f t="shared" si="15"/>
        <v>6889.202</v>
      </c>
      <c r="U21" s="16"/>
      <c r="V21" s="16">
        <f t="shared" si="15"/>
        <v>345.792</v>
      </c>
      <c r="W21" s="16"/>
      <c r="X21" s="16">
        <f t="shared" si="15"/>
        <v>345.792</v>
      </c>
      <c r="Y21" s="16"/>
      <c r="Z21" s="16">
        <f t="shared" si="15"/>
        <v>2647.097</v>
      </c>
      <c r="AA21" s="16"/>
      <c r="AB21" s="16">
        <f t="shared" si="15"/>
        <v>345.792</v>
      </c>
      <c r="AC21" s="16"/>
      <c r="AD21" s="16">
        <f t="shared" si="15"/>
        <v>1927.738</v>
      </c>
      <c r="AE21" s="19"/>
      <c r="AF21" s="99"/>
      <c r="AG21" s="62">
        <f t="shared" si="2"/>
        <v>19033.300000000003</v>
      </c>
      <c r="AH21" s="54">
        <f t="shared" si="3"/>
        <v>1815.259</v>
      </c>
      <c r="AI21" s="54">
        <f t="shared" si="3"/>
        <v>1324.1381900000001</v>
      </c>
    </row>
    <row r="22" spans="1:35" s="30" customFormat="1" ht="20.25" customHeight="1">
      <c r="A22" s="35" t="s">
        <v>18</v>
      </c>
      <c r="B22" s="21">
        <f t="shared" si="4"/>
        <v>19033.300000000003</v>
      </c>
      <c r="C22" s="21">
        <f t="shared" si="5"/>
        <v>6186.095</v>
      </c>
      <c r="D22" s="21">
        <f t="shared" si="6"/>
        <v>4236.20904</v>
      </c>
      <c r="E22" s="19">
        <f t="shared" si="7"/>
        <v>4236.20904</v>
      </c>
      <c r="F22" s="29">
        <f t="shared" si="8"/>
        <v>22.256829031224218</v>
      </c>
      <c r="G22" s="29">
        <f t="shared" si="0"/>
        <v>68.47953418109485</v>
      </c>
      <c r="H22" s="17">
        <f t="shared" si="15"/>
        <v>823.392</v>
      </c>
      <c r="I22" s="17">
        <f>I21</f>
        <v>418.97736</v>
      </c>
      <c r="J22" s="17">
        <f t="shared" si="15"/>
        <v>404.792</v>
      </c>
      <c r="K22" s="17">
        <f>K21</f>
        <v>365.1895</v>
      </c>
      <c r="L22" s="17">
        <f t="shared" si="15"/>
        <v>587.075</v>
      </c>
      <c r="M22" s="17">
        <f>M21</f>
        <v>539.97133</v>
      </c>
      <c r="N22" s="17">
        <f t="shared" si="15"/>
        <v>3923.044</v>
      </c>
      <c r="O22" s="17">
        <f>O21</f>
        <v>1819.28458</v>
      </c>
      <c r="P22" s="17">
        <f t="shared" si="15"/>
        <v>447.792</v>
      </c>
      <c r="Q22" s="17">
        <f>Q21</f>
        <v>1092.78627</v>
      </c>
      <c r="R22" s="17">
        <f t="shared" si="15"/>
        <v>345.792</v>
      </c>
      <c r="S22" s="17"/>
      <c r="T22" s="17">
        <f t="shared" si="15"/>
        <v>6889.202</v>
      </c>
      <c r="U22" s="17"/>
      <c r="V22" s="17">
        <f t="shared" si="15"/>
        <v>345.792</v>
      </c>
      <c r="W22" s="17"/>
      <c r="X22" s="17">
        <f t="shared" si="15"/>
        <v>345.792</v>
      </c>
      <c r="Y22" s="17"/>
      <c r="Z22" s="17">
        <f t="shared" si="15"/>
        <v>2647.097</v>
      </c>
      <c r="AA22" s="17"/>
      <c r="AB22" s="17">
        <f t="shared" si="15"/>
        <v>345.792</v>
      </c>
      <c r="AC22" s="17"/>
      <c r="AD22" s="17">
        <f t="shared" si="15"/>
        <v>1927.738</v>
      </c>
      <c r="AE22" s="21"/>
      <c r="AF22" s="100"/>
      <c r="AG22" s="62">
        <f t="shared" si="2"/>
        <v>19033.300000000003</v>
      </c>
      <c r="AH22" s="54">
        <f t="shared" si="3"/>
        <v>1815.259</v>
      </c>
      <c r="AI22" s="54">
        <f t="shared" si="3"/>
        <v>1324.1381900000001</v>
      </c>
    </row>
    <row r="23" spans="1:35" s="30" customFormat="1" ht="144.75" customHeight="1">
      <c r="A23" s="13" t="s">
        <v>28</v>
      </c>
      <c r="B23" s="21">
        <f t="shared" si="4"/>
        <v>1925.1999999999998</v>
      </c>
      <c r="C23" s="21">
        <f t="shared" si="5"/>
        <v>1172.12</v>
      </c>
      <c r="D23" s="21">
        <f t="shared" si="6"/>
        <v>735.3041599999999</v>
      </c>
      <c r="E23" s="21">
        <f t="shared" si="7"/>
        <v>735.3041599999999</v>
      </c>
      <c r="F23" s="29">
        <f t="shared" si="8"/>
        <v>38.19365052981509</v>
      </c>
      <c r="G23" s="29">
        <f t="shared" si="0"/>
        <v>62.732839640992395</v>
      </c>
      <c r="H23" s="18">
        <f>203.9+13</f>
        <v>216.9</v>
      </c>
      <c r="I23" s="18">
        <v>84.67</v>
      </c>
      <c r="J23" s="18">
        <v>264.8</v>
      </c>
      <c r="K23" s="18">
        <v>126.91</v>
      </c>
      <c r="L23" s="18">
        <v>4.12</v>
      </c>
      <c r="M23" s="18">
        <v>38.528</v>
      </c>
      <c r="N23" s="18">
        <v>684.8</v>
      </c>
      <c r="O23" s="18">
        <v>264.99816</v>
      </c>
      <c r="P23" s="18">
        <v>1.5</v>
      </c>
      <c r="Q23" s="18">
        <v>220.198</v>
      </c>
      <c r="R23" s="18">
        <v>0</v>
      </c>
      <c r="S23" s="18"/>
      <c r="T23" s="18">
        <v>324.8</v>
      </c>
      <c r="U23" s="18"/>
      <c r="V23" s="18">
        <v>0</v>
      </c>
      <c r="W23" s="18"/>
      <c r="X23" s="18">
        <v>0</v>
      </c>
      <c r="Y23" s="18"/>
      <c r="Z23" s="18">
        <v>428.28</v>
      </c>
      <c r="AA23" s="18"/>
      <c r="AB23" s="18">
        <v>0</v>
      </c>
      <c r="AC23" s="18"/>
      <c r="AD23" s="18">
        <v>0</v>
      </c>
      <c r="AE23" s="21"/>
      <c r="AF23" s="96" t="s">
        <v>50</v>
      </c>
      <c r="AG23" s="62">
        <f t="shared" si="2"/>
        <v>1925.1999999999998</v>
      </c>
      <c r="AH23" s="54">
        <f t="shared" si="3"/>
        <v>485.82000000000005</v>
      </c>
      <c r="AI23" s="54">
        <f t="shared" si="3"/>
        <v>250.10799999999998</v>
      </c>
    </row>
    <row r="24" spans="1:35" s="30" customFormat="1" ht="18.75">
      <c r="A24" s="34" t="s">
        <v>23</v>
      </c>
      <c r="B24" s="19">
        <f t="shared" si="4"/>
        <v>1925.1999999999998</v>
      </c>
      <c r="C24" s="19">
        <f t="shared" si="5"/>
        <v>1172.12</v>
      </c>
      <c r="D24" s="19">
        <f t="shared" si="6"/>
        <v>735.3041599999999</v>
      </c>
      <c r="E24" s="19">
        <f t="shared" si="7"/>
        <v>735.3041599999999</v>
      </c>
      <c r="F24" s="20">
        <f t="shared" si="8"/>
        <v>38.19365052981509</v>
      </c>
      <c r="G24" s="20">
        <f t="shared" si="0"/>
        <v>62.732839640992395</v>
      </c>
      <c r="H24" s="16">
        <f aca="true" t="shared" si="16" ref="H24:AD25">H23</f>
        <v>216.9</v>
      </c>
      <c r="I24" s="16">
        <f>I23</f>
        <v>84.67</v>
      </c>
      <c r="J24" s="16">
        <f t="shared" si="16"/>
        <v>264.8</v>
      </c>
      <c r="K24" s="16">
        <f>K23</f>
        <v>126.91</v>
      </c>
      <c r="L24" s="16">
        <f t="shared" si="16"/>
        <v>4.12</v>
      </c>
      <c r="M24" s="16">
        <f>M23</f>
        <v>38.528</v>
      </c>
      <c r="N24" s="16">
        <f t="shared" si="16"/>
        <v>684.8</v>
      </c>
      <c r="O24" s="16">
        <f>O23</f>
        <v>264.99816</v>
      </c>
      <c r="P24" s="16">
        <f>P23</f>
        <v>1.5</v>
      </c>
      <c r="Q24" s="16">
        <f>Q23</f>
        <v>220.198</v>
      </c>
      <c r="R24" s="16">
        <f t="shared" si="16"/>
        <v>0</v>
      </c>
      <c r="S24" s="16"/>
      <c r="T24" s="16">
        <f t="shared" si="16"/>
        <v>324.8</v>
      </c>
      <c r="U24" s="16"/>
      <c r="V24" s="16">
        <f t="shared" si="16"/>
        <v>0</v>
      </c>
      <c r="W24" s="16"/>
      <c r="X24" s="16">
        <f t="shared" si="16"/>
        <v>0</v>
      </c>
      <c r="Y24" s="16"/>
      <c r="Z24" s="16">
        <f t="shared" si="16"/>
        <v>428.28</v>
      </c>
      <c r="AA24" s="16"/>
      <c r="AB24" s="16">
        <f t="shared" si="16"/>
        <v>0</v>
      </c>
      <c r="AC24" s="16"/>
      <c r="AD24" s="16">
        <f t="shared" si="16"/>
        <v>0</v>
      </c>
      <c r="AE24" s="20"/>
      <c r="AF24" s="97"/>
      <c r="AG24" s="62">
        <f t="shared" si="2"/>
        <v>1925.1999999999998</v>
      </c>
      <c r="AH24" s="54">
        <f t="shared" si="3"/>
        <v>485.82000000000005</v>
      </c>
      <c r="AI24" s="54">
        <f t="shared" si="3"/>
        <v>250.10799999999998</v>
      </c>
    </row>
    <row r="25" spans="1:35" s="30" customFormat="1" ht="18.75">
      <c r="A25" s="35" t="s">
        <v>18</v>
      </c>
      <c r="B25" s="19">
        <f t="shared" si="4"/>
        <v>1925.1999999999998</v>
      </c>
      <c r="C25" s="19">
        <f t="shared" si="5"/>
        <v>1172.12</v>
      </c>
      <c r="D25" s="19">
        <f t="shared" si="6"/>
        <v>735.3041599999999</v>
      </c>
      <c r="E25" s="19">
        <f t="shared" si="7"/>
        <v>735.3041599999999</v>
      </c>
      <c r="F25" s="29">
        <f t="shared" si="8"/>
        <v>38.19365052981509</v>
      </c>
      <c r="G25" s="29">
        <f t="shared" si="0"/>
        <v>62.732839640992395</v>
      </c>
      <c r="H25" s="17">
        <f t="shared" si="16"/>
        <v>216.9</v>
      </c>
      <c r="I25" s="17">
        <f>I24</f>
        <v>84.67</v>
      </c>
      <c r="J25" s="17">
        <f t="shared" si="16"/>
        <v>264.8</v>
      </c>
      <c r="K25" s="17">
        <f>K24</f>
        <v>126.91</v>
      </c>
      <c r="L25" s="17">
        <f t="shared" si="16"/>
        <v>4.12</v>
      </c>
      <c r="M25" s="17">
        <f>M24</f>
        <v>38.528</v>
      </c>
      <c r="N25" s="17">
        <f t="shared" si="16"/>
        <v>684.8</v>
      </c>
      <c r="O25" s="17">
        <f>O24</f>
        <v>264.99816</v>
      </c>
      <c r="P25" s="17">
        <f t="shared" si="16"/>
        <v>1.5</v>
      </c>
      <c r="Q25" s="17">
        <f>Q24</f>
        <v>220.198</v>
      </c>
      <c r="R25" s="17">
        <f t="shared" si="16"/>
        <v>0</v>
      </c>
      <c r="S25" s="17"/>
      <c r="T25" s="17">
        <f t="shared" si="16"/>
        <v>324.8</v>
      </c>
      <c r="U25" s="17"/>
      <c r="V25" s="17">
        <f t="shared" si="16"/>
        <v>0</v>
      </c>
      <c r="W25" s="17"/>
      <c r="X25" s="17">
        <f t="shared" si="16"/>
        <v>0</v>
      </c>
      <c r="Y25" s="17"/>
      <c r="Z25" s="17">
        <f t="shared" si="16"/>
        <v>428.28</v>
      </c>
      <c r="AA25" s="17"/>
      <c r="AB25" s="17">
        <f t="shared" si="16"/>
        <v>0</v>
      </c>
      <c r="AC25" s="17"/>
      <c r="AD25" s="17">
        <f t="shared" si="16"/>
        <v>0</v>
      </c>
      <c r="AE25" s="21"/>
      <c r="AF25" s="98"/>
      <c r="AG25" s="62">
        <f t="shared" si="2"/>
        <v>1925.1999999999998</v>
      </c>
      <c r="AH25" s="54">
        <f t="shared" si="3"/>
        <v>485.82000000000005</v>
      </c>
      <c r="AI25" s="54">
        <f t="shared" si="3"/>
        <v>250.10799999999998</v>
      </c>
    </row>
    <row r="26" spans="1:35" s="30" customFormat="1" ht="133.5" customHeight="1">
      <c r="A26" s="13" t="s">
        <v>40</v>
      </c>
      <c r="B26" s="21">
        <f t="shared" si="4"/>
        <v>83624.2</v>
      </c>
      <c r="C26" s="21">
        <f t="shared" si="5"/>
        <v>44172.11547</v>
      </c>
      <c r="D26" s="21">
        <f t="shared" si="6"/>
        <v>40332.95932</v>
      </c>
      <c r="E26" s="21">
        <f t="shared" si="7"/>
        <v>40332.95932</v>
      </c>
      <c r="F26" s="29">
        <f>E26*100/B26</f>
        <v>48.23120498611646</v>
      </c>
      <c r="G26" s="29">
        <f t="shared" si="0"/>
        <v>91.30864322627382</v>
      </c>
      <c r="H26" s="18">
        <v>16834.982</v>
      </c>
      <c r="I26" s="18">
        <v>14042.92228</v>
      </c>
      <c r="J26" s="18">
        <v>7512.744</v>
      </c>
      <c r="K26" s="18">
        <v>7595.84341</v>
      </c>
      <c r="L26" s="18">
        <v>5043.96947</v>
      </c>
      <c r="M26" s="18">
        <v>5514.43964</v>
      </c>
      <c r="N26" s="18">
        <v>8921.807</v>
      </c>
      <c r="O26" s="18">
        <v>7976.84175</v>
      </c>
      <c r="P26" s="18">
        <v>5858.613</v>
      </c>
      <c r="Q26" s="18">
        <v>5202.91224</v>
      </c>
      <c r="R26" s="18">
        <v>4597.745</v>
      </c>
      <c r="S26" s="18"/>
      <c r="T26" s="18">
        <v>10450.744</v>
      </c>
      <c r="U26" s="18"/>
      <c r="V26" s="18">
        <v>4540.024</v>
      </c>
      <c r="W26" s="18"/>
      <c r="X26" s="18">
        <v>2410.272</v>
      </c>
      <c r="Y26" s="18"/>
      <c r="Z26" s="18">
        <v>6715.048</v>
      </c>
      <c r="AA26" s="18"/>
      <c r="AB26" s="18">
        <v>3484.56255</v>
      </c>
      <c r="AC26" s="18"/>
      <c r="AD26" s="18">
        <v>7253.68898</v>
      </c>
      <c r="AE26" s="21"/>
      <c r="AF26" s="96" t="s">
        <v>51</v>
      </c>
      <c r="AG26" s="62">
        <f t="shared" si="2"/>
        <v>83624.2</v>
      </c>
      <c r="AH26" s="54">
        <f t="shared" si="3"/>
        <v>29391.69547</v>
      </c>
      <c r="AI26" s="54">
        <f t="shared" si="3"/>
        <v>27153.20533</v>
      </c>
    </row>
    <row r="27" spans="1:35" s="30" customFormat="1" ht="18.75">
      <c r="A27" s="34" t="s">
        <v>23</v>
      </c>
      <c r="B27" s="19">
        <f t="shared" si="4"/>
        <v>83624.2</v>
      </c>
      <c r="C27" s="19">
        <f t="shared" si="5"/>
        <v>44172.11547</v>
      </c>
      <c r="D27" s="19">
        <f t="shared" si="6"/>
        <v>40332.95932</v>
      </c>
      <c r="E27" s="19">
        <f t="shared" si="7"/>
        <v>40332.95932</v>
      </c>
      <c r="F27" s="20">
        <f t="shared" si="8"/>
        <v>48.23120498611646</v>
      </c>
      <c r="G27" s="20">
        <f t="shared" si="0"/>
        <v>91.30864322627382</v>
      </c>
      <c r="H27" s="16">
        <f aca="true" t="shared" si="17" ref="H27:AD28">H26</f>
        <v>16834.982</v>
      </c>
      <c r="I27" s="16">
        <f>I26</f>
        <v>14042.92228</v>
      </c>
      <c r="J27" s="16">
        <f t="shared" si="17"/>
        <v>7512.744</v>
      </c>
      <c r="K27" s="16">
        <f>K26</f>
        <v>7595.84341</v>
      </c>
      <c r="L27" s="16">
        <f t="shared" si="17"/>
        <v>5043.96947</v>
      </c>
      <c r="M27" s="16">
        <f>M26</f>
        <v>5514.43964</v>
      </c>
      <c r="N27" s="16">
        <f t="shared" si="17"/>
        <v>8921.807</v>
      </c>
      <c r="O27" s="16">
        <f>O26</f>
        <v>7976.84175</v>
      </c>
      <c r="P27" s="16">
        <f t="shared" si="17"/>
        <v>5858.613</v>
      </c>
      <c r="Q27" s="16">
        <f>Q26</f>
        <v>5202.91224</v>
      </c>
      <c r="R27" s="16">
        <f t="shared" si="17"/>
        <v>4597.745</v>
      </c>
      <c r="S27" s="16"/>
      <c r="T27" s="16">
        <f t="shared" si="17"/>
        <v>10450.744</v>
      </c>
      <c r="U27" s="16"/>
      <c r="V27" s="16">
        <f t="shared" si="17"/>
        <v>4540.024</v>
      </c>
      <c r="W27" s="16"/>
      <c r="X27" s="16">
        <f t="shared" si="17"/>
        <v>2410.272</v>
      </c>
      <c r="Y27" s="16"/>
      <c r="Z27" s="16">
        <f t="shared" si="17"/>
        <v>6715.048</v>
      </c>
      <c r="AA27" s="16"/>
      <c r="AB27" s="16">
        <f t="shared" si="17"/>
        <v>3484.56255</v>
      </c>
      <c r="AC27" s="16"/>
      <c r="AD27" s="16">
        <f t="shared" si="17"/>
        <v>7253.68898</v>
      </c>
      <c r="AE27" s="19"/>
      <c r="AF27" s="97"/>
      <c r="AG27" s="62">
        <f t="shared" si="2"/>
        <v>83624.2</v>
      </c>
      <c r="AH27" s="54">
        <f t="shared" si="3"/>
        <v>29391.69547</v>
      </c>
      <c r="AI27" s="54">
        <f t="shared" si="3"/>
        <v>27153.20533</v>
      </c>
    </row>
    <row r="28" spans="1:35" s="30" customFormat="1" ht="16.5" customHeight="1">
      <c r="A28" s="13" t="s">
        <v>18</v>
      </c>
      <c r="B28" s="21">
        <f t="shared" si="4"/>
        <v>83624.2</v>
      </c>
      <c r="C28" s="21">
        <f t="shared" si="5"/>
        <v>44172.11547</v>
      </c>
      <c r="D28" s="21">
        <f t="shared" si="6"/>
        <v>40332.95932</v>
      </c>
      <c r="E28" s="21">
        <f t="shared" si="7"/>
        <v>40332.95932</v>
      </c>
      <c r="F28" s="29">
        <f t="shared" si="8"/>
        <v>48.23120498611646</v>
      </c>
      <c r="G28" s="29">
        <f t="shared" si="0"/>
        <v>91.30864322627382</v>
      </c>
      <c r="H28" s="17">
        <f t="shared" si="17"/>
        <v>16834.982</v>
      </c>
      <c r="I28" s="17">
        <f>I27</f>
        <v>14042.92228</v>
      </c>
      <c r="J28" s="17">
        <f t="shared" si="17"/>
        <v>7512.744</v>
      </c>
      <c r="K28" s="17">
        <f>K27</f>
        <v>7595.84341</v>
      </c>
      <c r="L28" s="17">
        <f t="shared" si="17"/>
        <v>5043.96947</v>
      </c>
      <c r="M28" s="17">
        <f>M27</f>
        <v>5514.43964</v>
      </c>
      <c r="N28" s="17">
        <f t="shared" si="17"/>
        <v>8921.807</v>
      </c>
      <c r="O28" s="17">
        <f>O27</f>
        <v>7976.84175</v>
      </c>
      <c r="P28" s="17">
        <f t="shared" si="17"/>
        <v>5858.613</v>
      </c>
      <c r="Q28" s="17">
        <f>Q27</f>
        <v>5202.91224</v>
      </c>
      <c r="R28" s="17">
        <f t="shared" si="17"/>
        <v>4597.745</v>
      </c>
      <c r="S28" s="17"/>
      <c r="T28" s="17">
        <f t="shared" si="17"/>
        <v>10450.744</v>
      </c>
      <c r="U28" s="17"/>
      <c r="V28" s="17">
        <f t="shared" si="17"/>
        <v>4540.024</v>
      </c>
      <c r="W28" s="17"/>
      <c r="X28" s="17">
        <f t="shared" si="17"/>
        <v>2410.272</v>
      </c>
      <c r="Y28" s="17"/>
      <c r="Z28" s="17">
        <f t="shared" si="17"/>
        <v>6715.048</v>
      </c>
      <c r="AA28" s="17"/>
      <c r="AB28" s="17">
        <f t="shared" si="17"/>
        <v>3484.56255</v>
      </c>
      <c r="AC28" s="17"/>
      <c r="AD28" s="17">
        <f t="shared" si="17"/>
        <v>7253.68898</v>
      </c>
      <c r="AE28" s="29"/>
      <c r="AF28" s="98"/>
      <c r="AG28" s="62">
        <f t="shared" si="2"/>
        <v>83624.2</v>
      </c>
      <c r="AH28" s="54">
        <f t="shared" si="3"/>
        <v>29391.69547</v>
      </c>
      <c r="AI28" s="54">
        <f t="shared" si="3"/>
        <v>27153.20533</v>
      </c>
    </row>
    <row r="29" spans="1:35" s="30" customFormat="1" ht="86.25" customHeight="1">
      <c r="A29" s="36" t="s">
        <v>31</v>
      </c>
      <c r="B29" s="21">
        <f t="shared" si="4"/>
        <v>6817.3</v>
      </c>
      <c r="C29" s="21">
        <f t="shared" si="5"/>
        <v>3591.9354999999996</v>
      </c>
      <c r="D29" s="21">
        <f>D30</f>
        <v>790.3786</v>
      </c>
      <c r="E29" s="21">
        <f t="shared" si="7"/>
        <v>3568.23214</v>
      </c>
      <c r="F29" s="29">
        <f>E29*100/B29</f>
        <v>52.340840802077075</v>
      </c>
      <c r="G29" s="29">
        <f>E29*100/C29</f>
        <v>99.3400950546022</v>
      </c>
      <c r="H29" s="18">
        <f>H31+H32</f>
        <v>445.3014</v>
      </c>
      <c r="I29" s="18">
        <f>I30</f>
        <v>273.52561</v>
      </c>
      <c r="J29" s="18">
        <f aca="true" t="shared" si="18" ref="J29:AD29">J31+J32</f>
        <v>1191.2104399999998</v>
      </c>
      <c r="K29" s="18">
        <f>K30</f>
        <v>1304.81105</v>
      </c>
      <c r="L29" s="18">
        <f t="shared" si="18"/>
        <v>477.01272</v>
      </c>
      <c r="M29" s="18">
        <f>M30</f>
        <v>493.63954</v>
      </c>
      <c r="N29" s="18">
        <f t="shared" si="18"/>
        <v>918.52054</v>
      </c>
      <c r="O29" s="18">
        <f>O30</f>
        <v>746.0997199999999</v>
      </c>
      <c r="P29" s="18">
        <f t="shared" si="18"/>
        <v>559.8904</v>
      </c>
      <c r="Q29" s="18">
        <f>Q30</f>
        <v>750.15622</v>
      </c>
      <c r="R29" s="18">
        <f t="shared" si="18"/>
        <v>354.2604</v>
      </c>
      <c r="S29" s="18"/>
      <c r="T29" s="18">
        <f t="shared" si="18"/>
        <v>714.0769399999999</v>
      </c>
      <c r="U29" s="18"/>
      <c r="V29" s="18">
        <f t="shared" si="18"/>
        <v>604.5694</v>
      </c>
      <c r="W29" s="18"/>
      <c r="X29" s="18">
        <f t="shared" si="18"/>
        <v>361.3364</v>
      </c>
      <c r="Y29" s="18"/>
      <c r="Z29" s="18">
        <f t="shared" si="18"/>
        <v>508.84896000000003</v>
      </c>
      <c r="AA29" s="18"/>
      <c r="AB29" s="18">
        <f t="shared" si="18"/>
        <v>316.62940000000003</v>
      </c>
      <c r="AC29" s="18"/>
      <c r="AD29" s="18">
        <f t="shared" si="18"/>
        <v>365.643</v>
      </c>
      <c r="AE29" s="29"/>
      <c r="AF29" s="96" t="s">
        <v>69</v>
      </c>
      <c r="AG29" s="62">
        <f t="shared" si="2"/>
        <v>6817.3</v>
      </c>
      <c r="AH29" s="54">
        <f t="shared" si="3"/>
        <v>2113.52456</v>
      </c>
      <c r="AI29" s="54">
        <f t="shared" si="3"/>
        <v>2071.9762</v>
      </c>
    </row>
    <row r="30" spans="1:35" s="30" customFormat="1" ht="21.75" customHeight="1">
      <c r="A30" s="37" t="s">
        <v>23</v>
      </c>
      <c r="B30" s="19">
        <f t="shared" si="4"/>
        <v>6817.3</v>
      </c>
      <c r="C30" s="19">
        <f t="shared" si="5"/>
        <v>3591.9354999999996</v>
      </c>
      <c r="D30" s="20">
        <f>D31+D32</f>
        <v>790.3786</v>
      </c>
      <c r="E30" s="19">
        <f t="shared" si="7"/>
        <v>3568.23214</v>
      </c>
      <c r="F30" s="20">
        <f aca="true" t="shared" si="19" ref="F30:F36">E30*100/B30</f>
        <v>52.340840802077075</v>
      </c>
      <c r="G30" s="20">
        <f aca="true" t="shared" si="20" ref="G30:G36">E30*100/C30</f>
        <v>99.3400950546022</v>
      </c>
      <c r="H30" s="15">
        <f>H31+H32</f>
        <v>445.3014</v>
      </c>
      <c r="I30" s="15">
        <f>I31+I32</f>
        <v>273.52561</v>
      </c>
      <c r="J30" s="15">
        <f aca="true" t="shared" si="21" ref="J30:AD30">J31+J32</f>
        <v>1191.2104399999998</v>
      </c>
      <c r="K30" s="15">
        <f t="shared" si="21"/>
        <v>1304.81105</v>
      </c>
      <c r="L30" s="15">
        <f t="shared" si="21"/>
        <v>477.01272</v>
      </c>
      <c r="M30" s="15">
        <f>M31+M32</f>
        <v>493.63954</v>
      </c>
      <c r="N30" s="15">
        <f t="shared" si="21"/>
        <v>918.52054</v>
      </c>
      <c r="O30" s="15">
        <f>O31+O32</f>
        <v>746.0997199999999</v>
      </c>
      <c r="P30" s="15">
        <f t="shared" si="21"/>
        <v>559.8904</v>
      </c>
      <c r="Q30" s="15">
        <f>Q31+Q32</f>
        <v>750.15622</v>
      </c>
      <c r="R30" s="15">
        <f t="shared" si="21"/>
        <v>354.2604</v>
      </c>
      <c r="S30" s="15"/>
      <c r="T30" s="15">
        <f t="shared" si="21"/>
        <v>714.0769399999999</v>
      </c>
      <c r="U30" s="15"/>
      <c r="V30" s="15">
        <f t="shared" si="21"/>
        <v>604.5694</v>
      </c>
      <c r="W30" s="15"/>
      <c r="X30" s="15">
        <f t="shared" si="21"/>
        <v>361.3364</v>
      </c>
      <c r="Y30" s="15"/>
      <c r="Z30" s="15">
        <f t="shared" si="21"/>
        <v>508.84896000000003</v>
      </c>
      <c r="AA30" s="15"/>
      <c r="AB30" s="15">
        <f t="shared" si="21"/>
        <v>316.62940000000003</v>
      </c>
      <c r="AC30" s="15"/>
      <c r="AD30" s="15">
        <f t="shared" si="21"/>
        <v>365.643</v>
      </c>
      <c r="AE30" s="15"/>
      <c r="AF30" s="97"/>
      <c r="AG30" s="62">
        <f t="shared" si="2"/>
        <v>6817.3</v>
      </c>
      <c r="AH30" s="54">
        <f t="shared" si="3"/>
        <v>2113.52456</v>
      </c>
      <c r="AI30" s="54">
        <f t="shared" si="3"/>
        <v>2071.9762</v>
      </c>
    </row>
    <row r="31" spans="1:35" s="30" customFormat="1" ht="20.25" customHeight="1">
      <c r="A31" s="13" t="s">
        <v>32</v>
      </c>
      <c r="B31" s="29">
        <f>H31+J31+L31+N31+P31+R31+T31+V31+X31+Z31+AB31+AD31</f>
        <v>6026.4</v>
      </c>
      <c r="C31" s="18">
        <f>H31+J31+L31</f>
        <v>1609.55236</v>
      </c>
      <c r="D31" s="29">
        <v>734.3786</v>
      </c>
      <c r="E31" s="29">
        <f>I31+K31+M31+P31</f>
        <v>2153.5123599999997</v>
      </c>
      <c r="F31" s="29">
        <f t="shared" si="19"/>
        <v>35.734640249568564</v>
      </c>
      <c r="G31" s="29">
        <f t="shared" si="20"/>
        <v>133.79573187665667</v>
      </c>
      <c r="H31" s="18">
        <v>0</v>
      </c>
      <c r="I31" s="18">
        <v>0</v>
      </c>
      <c r="J31" s="18">
        <v>1148.47004</v>
      </c>
      <c r="K31" s="18">
        <v>1148.47004</v>
      </c>
      <c r="L31" s="18">
        <v>461.08232</v>
      </c>
      <c r="M31" s="18">
        <v>461.08232</v>
      </c>
      <c r="N31" s="18">
        <v>841.99014</v>
      </c>
      <c r="O31" s="88">
        <v>643.933</v>
      </c>
      <c r="P31" s="18">
        <v>543.96</v>
      </c>
      <c r="Q31" s="18">
        <v>734.3786</v>
      </c>
      <c r="R31" s="18">
        <v>298.33</v>
      </c>
      <c r="S31" s="18"/>
      <c r="T31" s="18">
        <v>686.14654</v>
      </c>
      <c r="U31" s="18"/>
      <c r="V31" s="18">
        <v>588.639</v>
      </c>
      <c r="W31" s="18"/>
      <c r="X31" s="18">
        <v>345.406</v>
      </c>
      <c r="Y31" s="18"/>
      <c r="Z31" s="18">
        <v>492.91856</v>
      </c>
      <c r="AA31" s="18"/>
      <c r="AB31" s="18">
        <v>300.699</v>
      </c>
      <c r="AC31" s="18"/>
      <c r="AD31" s="18">
        <v>318.7584</v>
      </c>
      <c r="AE31" s="21"/>
      <c r="AF31" s="97"/>
      <c r="AG31" s="62">
        <f t="shared" si="2"/>
        <v>6026.4</v>
      </c>
      <c r="AH31" s="54">
        <f t="shared" si="3"/>
        <v>1609.55236</v>
      </c>
      <c r="AI31" s="54">
        <f t="shared" si="3"/>
        <v>1609.55236</v>
      </c>
    </row>
    <row r="32" spans="1:35" s="30" customFormat="1" ht="32.25" customHeight="1">
      <c r="A32" s="13" t="s">
        <v>33</v>
      </c>
      <c r="B32" s="29">
        <f>H32+J32+L32+N32+P32+R32+T32+V32+X32+Z32+AB32+AD32</f>
        <v>790.8999999999997</v>
      </c>
      <c r="C32" s="17">
        <f>H32+J32+L32</f>
        <v>503.97220000000004</v>
      </c>
      <c r="D32" s="29">
        <v>56</v>
      </c>
      <c r="E32" s="29">
        <f>I32+K32+M32+O32</f>
        <v>564.5905600000001</v>
      </c>
      <c r="F32" s="29">
        <f t="shared" si="19"/>
        <v>71.38583386015935</v>
      </c>
      <c r="G32" s="29">
        <f t="shared" si="20"/>
        <v>112.02811583654814</v>
      </c>
      <c r="H32" s="17">
        <v>445.3014</v>
      </c>
      <c r="I32" s="17">
        <f>273.52561</f>
        <v>273.52561</v>
      </c>
      <c r="J32" s="17">
        <v>42.7404</v>
      </c>
      <c r="K32" s="17">
        <v>156.34101</v>
      </c>
      <c r="L32" s="17">
        <v>15.9304</v>
      </c>
      <c r="M32" s="17">
        <v>32.55722</v>
      </c>
      <c r="N32" s="17">
        <v>76.5304</v>
      </c>
      <c r="O32" s="89">
        <v>102.16672</v>
      </c>
      <c r="P32" s="17">
        <v>15.9304</v>
      </c>
      <c r="Q32" s="17">
        <v>15.77762</v>
      </c>
      <c r="R32" s="17">
        <v>55.9304</v>
      </c>
      <c r="S32" s="17"/>
      <c r="T32" s="17">
        <v>27.9304</v>
      </c>
      <c r="U32" s="17"/>
      <c r="V32" s="17">
        <v>15.9304</v>
      </c>
      <c r="W32" s="17"/>
      <c r="X32" s="17">
        <v>15.9304</v>
      </c>
      <c r="Y32" s="17"/>
      <c r="Z32" s="17">
        <v>15.9304</v>
      </c>
      <c r="AA32" s="17"/>
      <c r="AB32" s="17">
        <v>15.9304</v>
      </c>
      <c r="AC32" s="17"/>
      <c r="AD32" s="17">
        <v>46.8846</v>
      </c>
      <c r="AE32" s="21"/>
      <c r="AF32" s="98"/>
      <c r="AG32" s="62">
        <f t="shared" si="2"/>
        <v>790.8999999999997</v>
      </c>
      <c r="AH32" s="54">
        <f t="shared" si="3"/>
        <v>503.97220000000004</v>
      </c>
      <c r="AI32" s="54">
        <f t="shared" si="3"/>
        <v>462.42384000000004</v>
      </c>
    </row>
    <row r="33" spans="1:35" s="30" customFormat="1" ht="27.75" customHeight="1">
      <c r="A33" s="44" t="s">
        <v>24</v>
      </c>
      <c r="B33" s="87">
        <f t="shared" si="4"/>
        <v>114431.6</v>
      </c>
      <c r="C33" s="87">
        <f t="shared" si="5"/>
        <v>56267.91597</v>
      </c>
      <c r="D33" s="45">
        <f>D34+D35+D36</f>
        <v>46977.713520000005</v>
      </c>
      <c r="E33" s="91">
        <f t="shared" si="7"/>
        <v>49755.56706</v>
      </c>
      <c r="F33" s="45">
        <f t="shared" si="19"/>
        <v>43.48061816840803</v>
      </c>
      <c r="G33" s="45">
        <f t="shared" si="20"/>
        <v>88.42617716022725</v>
      </c>
      <c r="H33" s="46">
        <f aca="true" t="shared" si="22" ref="H33:AD33">H34+H35+H36</f>
        <v>18380.7354</v>
      </c>
      <c r="I33" s="46">
        <f>I10+I6</f>
        <v>14833.21728</v>
      </c>
      <c r="J33" s="46">
        <f t="shared" si="22"/>
        <v>9595.10644</v>
      </c>
      <c r="K33" s="46">
        <f>K10+K6</f>
        <v>9430.33304</v>
      </c>
      <c r="L33" s="46">
        <f t="shared" si="22"/>
        <v>6232.337189999999</v>
      </c>
      <c r="M33" s="46">
        <f>M10+M6</f>
        <v>6807.29759</v>
      </c>
      <c r="N33" s="46">
        <f t="shared" si="22"/>
        <v>14629.831540000001</v>
      </c>
      <c r="O33" s="46">
        <f>O10+O6</f>
        <v>10933.87047</v>
      </c>
      <c r="P33" s="46">
        <f t="shared" si="22"/>
        <v>7429.905400000001</v>
      </c>
      <c r="Q33" s="46">
        <f>Q10+Q6</f>
        <v>7750.848679999999</v>
      </c>
      <c r="R33" s="46">
        <f>R34+R35+R36</f>
        <v>5558.4574</v>
      </c>
      <c r="S33" s="46"/>
      <c r="T33" s="46">
        <f t="shared" si="22"/>
        <v>18438.98294</v>
      </c>
      <c r="U33" s="46"/>
      <c r="V33" s="46">
        <f t="shared" si="22"/>
        <v>6002.1454</v>
      </c>
      <c r="W33" s="46"/>
      <c r="X33" s="46">
        <f t="shared" si="22"/>
        <v>3177.5604000000003</v>
      </c>
      <c r="Y33" s="46"/>
      <c r="Z33" s="46">
        <f t="shared" si="22"/>
        <v>10686.48396</v>
      </c>
      <c r="AA33" s="46"/>
      <c r="AB33" s="46">
        <f t="shared" si="22"/>
        <v>4625.043949999999</v>
      </c>
      <c r="AC33" s="46"/>
      <c r="AD33" s="46">
        <f t="shared" si="22"/>
        <v>9675.009979999999</v>
      </c>
      <c r="AE33" s="45"/>
      <c r="AF33" s="47"/>
      <c r="AG33" s="54">
        <f t="shared" si="2"/>
        <v>114431.6</v>
      </c>
      <c r="AH33" s="54">
        <f aca="true" t="shared" si="23" ref="AH33:AI36">H33+J33+L33</f>
        <v>34208.17903</v>
      </c>
      <c r="AI33" s="54">
        <f t="shared" si="23"/>
        <v>31070.847910000004</v>
      </c>
    </row>
    <row r="34" spans="1:35" s="30" customFormat="1" ht="33.75" customHeight="1">
      <c r="A34" s="34" t="s">
        <v>32</v>
      </c>
      <c r="B34" s="19">
        <f t="shared" si="4"/>
        <v>6026.4</v>
      </c>
      <c r="C34" s="19">
        <f t="shared" si="5"/>
        <v>2995.5025</v>
      </c>
      <c r="D34" s="19">
        <f>D31</f>
        <v>734.3786</v>
      </c>
      <c r="E34" s="19">
        <f t="shared" si="7"/>
        <v>2987.8639599999997</v>
      </c>
      <c r="F34" s="29">
        <f t="shared" si="19"/>
        <v>49.5795825036506</v>
      </c>
      <c r="G34" s="29">
        <f t="shared" si="20"/>
        <v>99.74499971206832</v>
      </c>
      <c r="H34" s="16">
        <f>H31</f>
        <v>0</v>
      </c>
      <c r="I34" s="16">
        <f>I31</f>
        <v>0</v>
      </c>
      <c r="J34" s="16">
        <f aca="true" t="shared" si="24" ref="J34:AD34">J31</f>
        <v>1148.47004</v>
      </c>
      <c r="K34" s="16">
        <f>K31</f>
        <v>1148.47004</v>
      </c>
      <c r="L34" s="16">
        <f t="shared" si="24"/>
        <v>461.08232</v>
      </c>
      <c r="M34" s="16">
        <f>M31</f>
        <v>461.08232</v>
      </c>
      <c r="N34" s="16">
        <f t="shared" si="24"/>
        <v>841.99014</v>
      </c>
      <c r="O34" s="16">
        <f>O31</f>
        <v>643.933</v>
      </c>
      <c r="P34" s="16">
        <f t="shared" si="24"/>
        <v>543.96</v>
      </c>
      <c r="Q34" s="16">
        <f>Q31</f>
        <v>734.3786</v>
      </c>
      <c r="R34" s="16">
        <f t="shared" si="24"/>
        <v>298.33</v>
      </c>
      <c r="S34" s="16"/>
      <c r="T34" s="16">
        <f t="shared" si="24"/>
        <v>686.14654</v>
      </c>
      <c r="U34" s="16"/>
      <c r="V34" s="16">
        <f t="shared" si="24"/>
        <v>588.639</v>
      </c>
      <c r="W34" s="16"/>
      <c r="X34" s="16">
        <f t="shared" si="24"/>
        <v>345.406</v>
      </c>
      <c r="Y34" s="16"/>
      <c r="Z34" s="16">
        <f t="shared" si="24"/>
        <v>492.91856</v>
      </c>
      <c r="AA34" s="16"/>
      <c r="AB34" s="16">
        <f t="shared" si="24"/>
        <v>300.699</v>
      </c>
      <c r="AC34" s="16"/>
      <c r="AD34" s="16">
        <f t="shared" si="24"/>
        <v>318.7584</v>
      </c>
      <c r="AE34" s="19"/>
      <c r="AF34" s="42"/>
      <c r="AG34" s="54">
        <f t="shared" si="2"/>
        <v>6026.4</v>
      </c>
      <c r="AH34" s="54">
        <f t="shared" si="23"/>
        <v>1609.55236</v>
      </c>
      <c r="AI34" s="54">
        <f t="shared" si="23"/>
        <v>1609.55236</v>
      </c>
    </row>
    <row r="35" spans="1:35" s="30" customFormat="1" ht="18.75">
      <c r="A35" s="34" t="s">
        <v>33</v>
      </c>
      <c r="B35" s="19">
        <f t="shared" si="4"/>
        <v>790.8999999999997</v>
      </c>
      <c r="C35" s="19">
        <f t="shared" si="5"/>
        <v>596.433</v>
      </c>
      <c r="D35" s="20">
        <f>D32</f>
        <v>56</v>
      </c>
      <c r="E35" s="19">
        <f t="shared" si="7"/>
        <v>580.36818</v>
      </c>
      <c r="F35" s="29">
        <f t="shared" si="19"/>
        <v>73.38072828423319</v>
      </c>
      <c r="G35" s="29">
        <f t="shared" si="20"/>
        <v>97.30651724502167</v>
      </c>
      <c r="H35" s="16">
        <f aca="true" t="shared" si="25" ref="H35:AD35">H32</f>
        <v>445.3014</v>
      </c>
      <c r="I35" s="16">
        <f>I32</f>
        <v>273.52561</v>
      </c>
      <c r="J35" s="16">
        <f t="shared" si="25"/>
        <v>42.7404</v>
      </c>
      <c r="K35" s="16">
        <f>K32</f>
        <v>156.34101</v>
      </c>
      <c r="L35" s="16">
        <f t="shared" si="25"/>
        <v>15.9304</v>
      </c>
      <c r="M35" s="16">
        <f>M32</f>
        <v>32.55722</v>
      </c>
      <c r="N35" s="16">
        <f t="shared" si="25"/>
        <v>76.5304</v>
      </c>
      <c r="O35" s="16">
        <f>O32</f>
        <v>102.16672</v>
      </c>
      <c r="P35" s="16">
        <f t="shared" si="25"/>
        <v>15.9304</v>
      </c>
      <c r="Q35" s="16">
        <f>Q32</f>
        <v>15.77762</v>
      </c>
      <c r="R35" s="16">
        <f t="shared" si="25"/>
        <v>55.9304</v>
      </c>
      <c r="S35" s="16"/>
      <c r="T35" s="16">
        <f t="shared" si="25"/>
        <v>27.9304</v>
      </c>
      <c r="U35" s="16"/>
      <c r="V35" s="16">
        <f t="shared" si="25"/>
        <v>15.9304</v>
      </c>
      <c r="W35" s="16"/>
      <c r="X35" s="16">
        <f t="shared" si="25"/>
        <v>15.9304</v>
      </c>
      <c r="Y35" s="16"/>
      <c r="Z35" s="16">
        <f t="shared" si="25"/>
        <v>15.9304</v>
      </c>
      <c r="AA35" s="16"/>
      <c r="AB35" s="16">
        <f t="shared" si="25"/>
        <v>15.9304</v>
      </c>
      <c r="AC35" s="16"/>
      <c r="AD35" s="16">
        <f t="shared" si="25"/>
        <v>46.8846</v>
      </c>
      <c r="AE35" s="19"/>
      <c r="AF35" s="42"/>
      <c r="AG35" s="54">
        <f t="shared" si="2"/>
        <v>790.8999999999997</v>
      </c>
      <c r="AH35" s="54">
        <f t="shared" si="23"/>
        <v>503.97220000000004</v>
      </c>
      <c r="AI35" s="54">
        <f t="shared" si="23"/>
        <v>462.42384000000004</v>
      </c>
    </row>
    <row r="36" spans="1:35" s="30" customFormat="1" ht="18.75">
      <c r="A36" s="38" t="s">
        <v>18</v>
      </c>
      <c r="B36" s="19">
        <f t="shared" si="4"/>
        <v>107614.30000000002</v>
      </c>
      <c r="C36" s="19">
        <f t="shared" si="5"/>
        <v>52675.98047</v>
      </c>
      <c r="D36" s="20">
        <f>D6+D11+D26</f>
        <v>46187.33492</v>
      </c>
      <c r="E36" s="19">
        <f t="shared" si="7"/>
        <v>46206.33492</v>
      </c>
      <c r="F36" s="29">
        <f t="shared" si="19"/>
        <v>42.93698413686657</v>
      </c>
      <c r="G36" s="29">
        <f t="shared" si="20"/>
        <v>87.71803487609579</v>
      </c>
      <c r="H36" s="20">
        <f aca="true" t="shared" si="26" ref="H36:AD36">H8+H12+H27</f>
        <v>17935.434</v>
      </c>
      <c r="I36" s="20">
        <f>J6+I12+I26</f>
        <v>14559.69167</v>
      </c>
      <c r="J36" s="20">
        <f t="shared" si="26"/>
        <v>8403.896</v>
      </c>
      <c r="K36" s="20">
        <f>L6+K12+K26</f>
        <v>8125.52199</v>
      </c>
      <c r="L36" s="20">
        <f t="shared" si="26"/>
        <v>5755.32447</v>
      </c>
      <c r="M36" s="20">
        <f>N6+M12+M26</f>
        <v>6332.65805</v>
      </c>
      <c r="N36" s="20">
        <f t="shared" si="26"/>
        <v>13711.311000000002</v>
      </c>
      <c r="O36" s="90">
        <f>O8+O12+O27</f>
        <v>10187.77075</v>
      </c>
      <c r="P36" s="20">
        <f t="shared" si="26"/>
        <v>6870.015</v>
      </c>
      <c r="Q36" s="20">
        <f>Q8+Q12+Q27</f>
        <v>7000.69246</v>
      </c>
      <c r="R36" s="20">
        <f t="shared" si="26"/>
        <v>5204.197</v>
      </c>
      <c r="S36" s="20"/>
      <c r="T36" s="20">
        <f t="shared" si="26"/>
        <v>17724.906000000003</v>
      </c>
      <c r="U36" s="20"/>
      <c r="V36" s="20">
        <f t="shared" si="26"/>
        <v>5397.576</v>
      </c>
      <c r="W36" s="20"/>
      <c r="X36" s="20">
        <f t="shared" si="26"/>
        <v>2816.224</v>
      </c>
      <c r="Y36" s="20"/>
      <c r="Z36" s="20">
        <f t="shared" si="26"/>
        <v>10177.635</v>
      </c>
      <c r="AA36" s="20"/>
      <c r="AB36" s="20">
        <f t="shared" si="26"/>
        <v>4308.4145499999995</v>
      </c>
      <c r="AC36" s="20"/>
      <c r="AD36" s="20">
        <f t="shared" si="26"/>
        <v>9309.366979999999</v>
      </c>
      <c r="AE36" s="20"/>
      <c r="AF36" s="42"/>
      <c r="AG36" s="54">
        <f t="shared" si="2"/>
        <v>107614.30000000002</v>
      </c>
      <c r="AH36" s="54">
        <f t="shared" si="23"/>
        <v>32094.65447</v>
      </c>
      <c r="AI36" s="54">
        <f t="shared" si="23"/>
        <v>29017.87171</v>
      </c>
    </row>
    <row r="37" spans="1:32" s="54" customFormat="1" ht="18.75">
      <c r="A37" s="65"/>
      <c r="B37" s="66"/>
      <c r="C37" s="67"/>
      <c r="D37" s="67"/>
      <c r="E37" s="67"/>
      <c r="F37" s="67"/>
      <c r="G37" s="67"/>
      <c r="H37" s="67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9"/>
    </row>
    <row r="38" spans="1:32" s="10" customFormat="1" ht="18.75">
      <c r="A38" s="39"/>
      <c r="B38" s="92" t="s">
        <v>43</v>
      </c>
      <c r="C38" s="92"/>
      <c r="D38" s="92"/>
      <c r="E38" s="92"/>
      <c r="F38" s="92"/>
      <c r="G38" s="92"/>
      <c r="H38" s="58"/>
      <c r="I38" s="58"/>
      <c r="J38" s="59"/>
      <c r="K38" s="59"/>
      <c r="L38" s="59"/>
      <c r="M38" s="59"/>
      <c r="N38" s="59"/>
      <c r="O38" s="59"/>
      <c r="P38" s="59"/>
      <c r="Q38" s="60">
        <f>Q34+Q35+Q36</f>
        <v>7750.84868</v>
      </c>
      <c r="R38" s="59"/>
      <c r="S38" s="59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1"/>
      <c r="AF38" s="3"/>
    </row>
    <row r="39" spans="1:32" s="10" customFormat="1" ht="15.75">
      <c r="A39" s="39"/>
      <c r="B39" s="24"/>
      <c r="C39" s="24"/>
      <c r="D39" s="24"/>
      <c r="E39" s="24"/>
      <c r="F39" s="24"/>
      <c r="G39" s="24"/>
      <c r="H39" s="23"/>
      <c r="I39" s="23"/>
      <c r="J39" s="3"/>
      <c r="K39" s="3"/>
      <c r="L39" s="3"/>
      <c r="M39" s="3"/>
      <c r="N39" s="3"/>
      <c r="O39" s="3"/>
      <c r="P39" s="3"/>
      <c r="Q39" s="4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</row>
    <row r="40" spans="1:32" s="10" customFormat="1" ht="18.75">
      <c r="A40" s="39"/>
      <c r="B40" s="92" t="s">
        <v>29</v>
      </c>
      <c r="C40" s="92"/>
      <c r="D40" s="92"/>
      <c r="E40" s="92"/>
      <c r="F40" s="92"/>
      <c r="G40" s="92"/>
      <c r="H40" s="92"/>
      <c r="I40" s="92"/>
      <c r="J40" s="3"/>
      <c r="K40" s="3"/>
      <c r="L40" s="3"/>
      <c r="M40" s="3"/>
      <c r="N40" s="3"/>
      <c r="O40" s="3"/>
      <c r="P40" s="3"/>
      <c r="Q40" s="4"/>
      <c r="R40" s="3"/>
      <c r="S40" s="3"/>
      <c r="T40" s="1"/>
      <c r="U40" s="1"/>
      <c r="V40" s="1"/>
      <c r="W40" s="1"/>
      <c r="X40" s="1"/>
      <c r="Y40" s="1"/>
      <c r="Z40" s="32"/>
      <c r="AA40" s="1"/>
      <c r="AB40" s="32"/>
      <c r="AC40" s="1"/>
      <c r="AD40" s="1"/>
      <c r="AE40" s="1"/>
      <c r="AF40" s="3"/>
    </row>
    <row r="41" spans="1:32" s="10" customFormat="1" ht="18.75">
      <c r="A41" s="39"/>
      <c r="B41" s="86"/>
      <c r="C41" s="86"/>
      <c r="D41" s="86"/>
      <c r="E41" s="86"/>
      <c r="F41" s="86"/>
      <c r="G41" s="86"/>
      <c r="H41" s="86"/>
      <c r="I41" s="86"/>
      <c r="J41" s="3"/>
      <c r="K41" s="3"/>
      <c r="L41" s="3"/>
      <c r="M41" s="3"/>
      <c r="N41" s="3"/>
      <c r="O41" s="3"/>
      <c r="P41" s="3"/>
      <c r="Q41" s="4"/>
      <c r="R41" s="3"/>
      <c r="S41" s="3"/>
      <c r="T41" s="1"/>
      <c r="U41" s="1"/>
      <c r="V41" s="1"/>
      <c r="W41" s="1"/>
      <c r="X41" s="1"/>
      <c r="Y41" s="1"/>
      <c r="Z41" s="32"/>
      <c r="AA41" s="1"/>
      <c r="AB41" s="32"/>
      <c r="AC41" s="1"/>
      <c r="AD41" s="1"/>
      <c r="AE41" s="1"/>
      <c r="AF41" s="3"/>
    </row>
    <row r="42" spans="1:18" ht="35.25" customHeight="1">
      <c r="A42" s="63"/>
      <c r="B42" s="92"/>
      <c r="C42" s="92"/>
      <c r="D42" s="92"/>
      <c r="E42" s="92"/>
      <c r="F42" s="92"/>
      <c r="G42" s="92"/>
      <c r="H42" s="31"/>
      <c r="I42" s="28"/>
      <c r="M42" s="32"/>
      <c r="Q42" s="32"/>
      <c r="R42" s="32"/>
    </row>
    <row r="43" spans="1:44" ht="35.25" customHeight="1">
      <c r="A43" s="63"/>
      <c r="B43" s="93"/>
      <c r="C43" s="93"/>
      <c r="D43" s="93"/>
      <c r="E43" s="93"/>
      <c r="F43" s="24"/>
      <c r="G43" s="24"/>
      <c r="H43" s="28"/>
      <c r="I43" s="31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</row>
    <row r="44" spans="2:44" ht="19.5" customHeight="1">
      <c r="B44" s="94"/>
      <c r="C44" s="95"/>
      <c r="D44" s="95"/>
      <c r="E44" s="95"/>
      <c r="F44" s="95"/>
      <c r="G44" s="2"/>
      <c r="I44" s="32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</row>
    <row r="45" spans="33:44" ht="48.75" customHeight="1"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/>
    </row>
    <row r="46" ht="19.5" customHeight="1"/>
    <row r="47" ht="48.75" customHeight="1"/>
  </sheetData>
  <sheetProtection/>
  <mergeCells count="32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6:AF9"/>
    <mergeCell ref="AF14:AF16"/>
    <mergeCell ref="B40:I40"/>
    <mergeCell ref="B42:G42"/>
    <mergeCell ref="B43:E43"/>
    <mergeCell ref="B44:F44"/>
    <mergeCell ref="AF17:AF19"/>
    <mergeCell ref="AF20:AF22"/>
    <mergeCell ref="AF23:AF25"/>
    <mergeCell ref="AF26:AF28"/>
    <mergeCell ref="AF29:AF32"/>
    <mergeCell ref="B38:G38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showGridLines="0" view="pageBreakPreview" zoomScale="66" zoomScaleNormal="70" zoomScaleSheetLayoutView="66" zoomScalePageLayoutView="0" workbookViewId="0" topLeftCell="A1">
      <pane xSplit="7" ySplit="3" topLeftCell="H2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31" sqref="H31"/>
    </sheetView>
  </sheetViews>
  <sheetFormatPr defaultColWidth="9.140625" defaultRowHeight="12.75"/>
  <cols>
    <col min="1" max="1" width="50.8515625" style="39" customWidth="1"/>
    <col min="2" max="2" width="15.140625" style="2" customWidth="1"/>
    <col min="3" max="3" width="13.8515625" style="25" customWidth="1"/>
    <col min="4" max="4" width="20.7109375" style="3" customWidth="1"/>
    <col min="5" max="5" width="17.421875" style="3" customWidth="1"/>
    <col min="6" max="7" width="13.421875" style="3" customWidth="1"/>
    <col min="8" max="19" width="16.140625" style="1" customWidth="1"/>
    <col min="20" max="31" width="16.140625" style="3" customWidth="1"/>
    <col min="32" max="32" width="59.28125" style="2" customWidth="1"/>
    <col min="33" max="33" width="13.8515625" style="1" customWidth="1"/>
    <col min="34" max="34" width="12.28125" style="1" customWidth="1"/>
    <col min="35" max="35" width="12.7109375" style="1" customWidth="1"/>
    <col min="36" max="16384" width="9.140625" style="1" customWidth="1"/>
  </cols>
  <sheetData>
    <row r="1" spans="1:19" ht="36.75" customHeight="1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32" s="5" customFormat="1" ht="18.75" customHeight="1">
      <c r="A2" s="108" t="s">
        <v>26</v>
      </c>
      <c r="B2" s="109" t="s">
        <v>42</v>
      </c>
      <c r="C2" s="109" t="s">
        <v>65</v>
      </c>
      <c r="D2" s="109" t="s">
        <v>66</v>
      </c>
      <c r="E2" s="109" t="s">
        <v>67</v>
      </c>
      <c r="F2" s="101" t="s">
        <v>13</v>
      </c>
      <c r="G2" s="101"/>
      <c r="H2" s="101" t="s">
        <v>0</v>
      </c>
      <c r="I2" s="101"/>
      <c r="J2" s="101" t="s">
        <v>1</v>
      </c>
      <c r="K2" s="101"/>
      <c r="L2" s="101" t="s">
        <v>2</v>
      </c>
      <c r="M2" s="101"/>
      <c r="N2" s="101" t="s">
        <v>3</v>
      </c>
      <c r="O2" s="101"/>
      <c r="P2" s="101" t="s">
        <v>4</v>
      </c>
      <c r="Q2" s="101"/>
      <c r="R2" s="101" t="s">
        <v>5</v>
      </c>
      <c r="S2" s="101"/>
      <c r="T2" s="101" t="s">
        <v>6</v>
      </c>
      <c r="U2" s="101"/>
      <c r="V2" s="101" t="s">
        <v>7</v>
      </c>
      <c r="W2" s="101"/>
      <c r="X2" s="101" t="s">
        <v>8</v>
      </c>
      <c r="Y2" s="101"/>
      <c r="Z2" s="101" t="s">
        <v>9</v>
      </c>
      <c r="AA2" s="101"/>
      <c r="AB2" s="101" t="s">
        <v>10</v>
      </c>
      <c r="AC2" s="101"/>
      <c r="AD2" s="101" t="s">
        <v>11</v>
      </c>
      <c r="AE2" s="101"/>
      <c r="AF2" s="102" t="s">
        <v>17</v>
      </c>
    </row>
    <row r="3" spans="1:32" s="6" customFormat="1" ht="93" customHeight="1">
      <c r="A3" s="108"/>
      <c r="B3" s="110"/>
      <c r="C3" s="110"/>
      <c r="D3" s="111"/>
      <c r="E3" s="110"/>
      <c r="F3" s="72" t="s">
        <v>15</v>
      </c>
      <c r="G3" s="72" t="s">
        <v>14</v>
      </c>
      <c r="H3" s="26" t="s">
        <v>12</v>
      </c>
      <c r="I3" s="26" t="s">
        <v>16</v>
      </c>
      <c r="J3" s="26" t="s">
        <v>12</v>
      </c>
      <c r="K3" s="26" t="s">
        <v>16</v>
      </c>
      <c r="L3" s="26" t="s">
        <v>12</v>
      </c>
      <c r="M3" s="26" t="s">
        <v>16</v>
      </c>
      <c r="N3" s="26" t="s">
        <v>12</v>
      </c>
      <c r="O3" s="26" t="s">
        <v>16</v>
      </c>
      <c r="P3" s="26" t="s">
        <v>12</v>
      </c>
      <c r="Q3" s="26" t="s">
        <v>16</v>
      </c>
      <c r="R3" s="26" t="s">
        <v>12</v>
      </c>
      <c r="S3" s="26" t="s">
        <v>16</v>
      </c>
      <c r="T3" s="26" t="s">
        <v>12</v>
      </c>
      <c r="U3" s="26" t="s">
        <v>16</v>
      </c>
      <c r="V3" s="26" t="s">
        <v>12</v>
      </c>
      <c r="W3" s="26" t="s">
        <v>16</v>
      </c>
      <c r="X3" s="26" t="s">
        <v>12</v>
      </c>
      <c r="Y3" s="26" t="s">
        <v>16</v>
      </c>
      <c r="Z3" s="26" t="s">
        <v>12</v>
      </c>
      <c r="AA3" s="26" t="s">
        <v>16</v>
      </c>
      <c r="AB3" s="26" t="s">
        <v>12</v>
      </c>
      <c r="AC3" s="26" t="s">
        <v>16</v>
      </c>
      <c r="AD3" s="26" t="s">
        <v>12</v>
      </c>
      <c r="AE3" s="26" t="s">
        <v>16</v>
      </c>
      <c r="AF3" s="102"/>
    </row>
    <row r="4" spans="1:32" s="7" customFormat="1" ht="24.7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  <c r="T4" s="27">
        <v>20</v>
      </c>
      <c r="U4" s="27">
        <v>21</v>
      </c>
      <c r="V4" s="27">
        <v>22</v>
      </c>
      <c r="W4" s="27">
        <v>23</v>
      </c>
      <c r="X4" s="27">
        <v>24</v>
      </c>
      <c r="Y4" s="27">
        <v>25</v>
      </c>
      <c r="Z4" s="27">
        <v>26</v>
      </c>
      <c r="AA4" s="27">
        <v>27</v>
      </c>
      <c r="AB4" s="27">
        <v>28</v>
      </c>
      <c r="AC4" s="27">
        <v>29</v>
      </c>
      <c r="AD4" s="27">
        <v>30</v>
      </c>
      <c r="AE4" s="27">
        <v>31</v>
      </c>
      <c r="AF4" s="40">
        <v>31</v>
      </c>
    </row>
    <row r="5" spans="1:32" s="9" customFormat="1" ht="14.25" customHeight="1">
      <c r="A5" s="33"/>
      <c r="B5" s="12"/>
      <c r="C5" s="2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8"/>
      <c r="Y5" s="8"/>
      <c r="Z5" s="8"/>
      <c r="AA5" s="8"/>
      <c r="AB5" s="8"/>
      <c r="AC5" s="8"/>
      <c r="AD5" s="8"/>
      <c r="AE5" s="8"/>
      <c r="AF5" s="41"/>
    </row>
    <row r="6" spans="1:35" s="30" customFormat="1" ht="131.25" customHeight="1">
      <c r="A6" s="14" t="s">
        <v>35</v>
      </c>
      <c r="B6" s="19">
        <f>B7</f>
        <v>854.0999999999999</v>
      </c>
      <c r="C6" s="19">
        <f>C7</f>
        <v>19</v>
      </c>
      <c r="D6" s="19">
        <f>D7</f>
        <v>19</v>
      </c>
      <c r="E6" s="19">
        <f>I6</f>
        <v>0</v>
      </c>
      <c r="F6" s="29">
        <f aca="true" t="shared" si="0" ref="F6:F28">E6*100/B6</f>
        <v>0</v>
      </c>
      <c r="G6" s="29">
        <f aca="true" t="shared" si="1" ref="G6:G28">E6*100/C6</f>
        <v>0</v>
      </c>
      <c r="H6" s="15">
        <f aca="true" t="shared" si="2" ref="H6:AD6">H7</f>
        <v>0</v>
      </c>
      <c r="I6" s="15">
        <f>I7</f>
        <v>0</v>
      </c>
      <c r="J6" s="15">
        <f t="shared" si="2"/>
        <v>0</v>
      </c>
      <c r="K6" s="15">
        <f>K7</f>
        <v>0</v>
      </c>
      <c r="L6" s="15">
        <f t="shared" si="2"/>
        <v>0</v>
      </c>
      <c r="M6" s="15">
        <v>0</v>
      </c>
      <c r="N6" s="15">
        <f t="shared" si="2"/>
        <v>19</v>
      </c>
      <c r="O6" s="15">
        <f>O7</f>
        <v>19</v>
      </c>
      <c r="P6" s="15">
        <f t="shared" si="2"/>
        <v>100</v>
      </c>
      <c r="Q6" s="15"/>
      <c r="R6" s="15">
        <f t="shared" si="2"/>
        <v>0</v>
      </c>
      <c r="S6" s="15"/>
      <c r="T6" s="15">
        <f t="shared" si="2"/>
        <v>0</v>
      </c>
      <c r="U6" s="15"/>
      <c r="V6" s="15">
        <f t="shared" si="2"/>
        <v>100</v>
      </c>
      <c r="W6" s="15"/>
      <c r="X6" s="15">
        <f t="shared" si="2"/>
        <v>0</v>
      </c>
      <c r="Y6" s="15"/>
      <c r="Z6" s="15">
        <f t="shared" si="2"/>
        <v>327.05</v>
      </c>
      <c r="AA6" s="15"/>
      <c r="AB6" s="15">
        <f t="shared" si="2"/>
        <v>308.05</v>
      </c>
      <c r="AC6" s="15"/>
      <c r="AD6" s="15">
        <f t="shared" si="2"/>
        <v>0</v>
      </c>
      <c r="AE6" s="19"/>
      <c r="AF6" s="103" t="s">
        <v>68</v>
      </c>
      <c r="AG6" s="62">
        <f aca="true" t="shared" si="3" ref="AG6:AG36">H6+J6+L6+N6+P6+R6+T6+V6+X6+Z6+AB6+AD6</f>
        <v>854.0999999999999</v>
      </c>
      <c r="AH6" s="54">
        <f aca="true" t="shared" si="4" ref="AH6:AI32">H6+J6+L6</f>
        <v>0</v>
      </c>
      <c r="AI6" s="54">
        <f t="shared" si="4"/>
        <v>0</v>
      </c>
    </row>
    <row r="7" spans="1:35" s="30" customFormat="1" ht="122.25" customHeight="1">
      <c r="A7" s="13" t="s">
        <v>53</v>
      </c>
      <c r="B7" s="29">
        <f>H7+J7+L7+N7+P7+R7+T7+V7+X7+Z7+AB7+AD7</f>
        <v>854.0999999999999</v>
      </c>
      <c r="C7" s="21">
        <f>H7+J7+L7+N7</f>
        <v>19</v>
      </c>
      <c r="D7" s="21">
        <f>I7+K7+M7+O7+Q7+S7+U7+W7+Y7+AA7+AC7++AE7</f>
        <v>19</v>
      </c>
      <c r="E7" s="21">
        <f>D7</f>
        <v>19</v>
      </c>
      <c r="F7" s="29">
        <f t="shared" si="0"/>
        <v>2.224563868399485</v>
      </c>
      <c r="G7" s="29">
        <f t="shared" si="1"/>
        <v>100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19</v>
      </c>
      <c r="O7" s="18">
        <v>19</v>
      </c>
      <c r="P7" s="18">
        <v>100</v>
      </c>
      <c r="Q7" s="18"/>
      <c r="R7" s="18">
        <v>0</v>
      </c>
      <c r="S7" s="18"/>
      <c r="T7" s="18">
        <v>0</v>
      </c>
      <c r="U7" s="18"/>
      <c r="V7" s="18">
        <v>100</v>
      </c>
      <c r="W7" s="18"/>
      <c r="X7" s="18">
        <v>0</v>
      </c>
      <c r="Y7" s="18"/>
      <c r="Z7" s="18">
        <v>327.05</v>
      </c>
      <c r="AA7" s="18"/>
      <c r="AB7" s="18">
        <v>308.05</v>
      </c>
      <c r="AC7" s="18"/>
      <c r="AD7" s="18">
        <v>0</v>
      </c>
      <c r="AE7" s="21"/>
      <c r="AF7" s="104"/>
      <c r="AG7" s="62">
        <f t="shared" si="3"/>
        <v>854.0999999999999</v>
      </c>
      <c r="AH7" s="54">
        <f t="shared" si="4"/>
        <v>0</v>
      </c>
      <c r="AI7" s="54">
        <f t="shared" si="4"/>
        <v>0</v>
      </c>
    </row>
    <row r="8" spans="1:35" s="30" customFormat="1" ht="18.75">
      <c r="A8" s="34" t="s">
        <v>23</v>
      </c>
      <c r="B8" s="20">
        <f aca="true" t="shared" si="5" ref="B8:D9">B7</f>
        <v>854.0999999999999</v>
      </c>
      <c r="C8" s="19">
        <f>C7</f>
        <v>19</v>
      </c>
      <c r="D8" s="19">
        <f>D7</f>
        <v>19</v>
      </c>
      <c r="E8" s="21">
        <f>D8</f>
        <v>19</v>
      </c>
      <c r="F8" s="29">
        <f t="shared" si="0"/>
        <v>2.224563868399485</v>
      </c>
      <c r="G8" s="29">
        <f t="shared" si="1"/>
        <v>100</v>
      </c>
      <c r="H8" s="16">
        <f aca="true" t="shared" si="6" ref="H8:AD9">H7</f>
        <v>0</v>
      </c>
      <c r="I8" s="16">
        <f>I7</f>
        <v>0</v>
      </c>
      <c r="J8" s="16">
        <f t="shared" si="6"/>
        <v>0</v>
      </c>
      <c r="K8" s="16">
        <f>K7</f>
        <v>0</v>
      </c>
      <c r="L8" s="16">
        <f t="shared" si="6"/>
        <v>0</v>
      </c>
      <c r="M8" s="16">
        <v>0</v>
      </c>
      <c r="N8" s="16">
        <f t="shared" si="6"/>
        <v>19</v>
      </c>
      <c r="O8" s="16">
        <f>O7</f>
        <v>19</v>
      </c>
      <c r="P8" s="16">
        <f t="shared" si="6"/>
        <v>100</v>
      </c>
      <c r="Q8" s="16"/>
      <c r="R8" s="16">
        <f t="shared" si="6"/>
        <v>0</v>
      </c>
      <c r="S8" s="16"/>
      <c r="T8" s="16">
        <f t="shared" si="6"/>
        <v>0</v>
      </c>
      <c r="U8" s="16"/>
      <c r="V8" s="16">
        <f t="shared" si="6"/>
        <v>100</v>
      </c>
      <c r="W8" s="16"/>
      <c r="X8" s="16">
        <f t="shared" si="6"/>
        <v>0</v>
      </c>
      <c r="Y8" s="16"/>
      <c r="Z8" s="16">
        <f t="shared" si="6"/>
        <v>327.05</v>
      </c>
      <c r="AA8" s="16"/>
      <c r="AB8" s="16">
        <f t="shared" si="6"/>
        <v>308.05</v>
      </c>
      <c r="AC8" s="16"/>
      <c r="AD8" s="16">
        <f t="shared" si="6"/>
        <v>0</v>
      </c>
      <c r="AE8" s="19"/>
      <c r="AF8" s="104"/>
      <c r="AG8" s="62">
        <f t="shared" si="3"/>
        <v>854.0999999999999</v>
      </c>
      <c r="AH8" s="54">
        <f t="shared" si="4"/>
        <v>0</v>
      </c>
      <c r="AI8" s="54">
        <f t="shared" si="4"/>
        <v>0</v>
      </c>
    </row>
    <row r="9" spans="1:35" s="30" customFormat="1" ht="18.75">
      <c r="A9" s="13" t="s">
        <v>18</v>
      </c>
      <c r="B9" s="29">
        <f t="shared" si="5"/>
        <v>854.0999999999999</v>
      </c>
      <c r="C9" s="21">
        <f t="shared" si="5"/>
        <v>19</v>
      </c>
      <c r="D9" s="21">
        <f t="shared" si="5"/>
        <v>19</v>
      </c>
      <c r="E9" s="21">
        <f>D9</f>
        <v>19</v>
      </c>
      <c r="F9" s="29">
        <f t="shared" si="0"/>
        <v>2.224563868399485</v>
      </c>
      <c r="G9" s="29">
        <f t="shared" si="1"/>
        <v>100</v>
      </c>
      <c r="H9" s="17">
        <f t="shared" si="6"/>
        <v>0</v>
      </c>
      <c r="I9" s="17">
        <f>I8</f>
        <v>0</v>
      </c>
      <c r="J9" s="17">
        <f t="shared" si="6"/>
        <v>0</v>
      </c>
      <c r="K9" s="17">
        <f>K8</f>
        <v>0</v>
      </c>
      <c r="L9" s="17">
        <f t="shared" si="6"/>
        <v>0</v>
      </c>
      <c r="M9" s="17">
        <v>0</v>
      </c>
      <c r="N9" s="17">
        <f t="shared" si="6"/>
        <v>19</v>
      </c>
      <c r="O9" s="17">
        <f>O8</f>
        <v>19</v>
      </c>
      <c r="P9" s="17">
        <f t="shared" si="6"/>
        <v>100</v>
      </c>
      <c r="Q9" s="17"/>
      <c r="R9" s="17">
        <f t="shared" si="6"/>
        <v>0</v>
      </c>
      <c r="S9" s="17"/>
      <c r="T9" s="17">
        <f t="shared" si="6"/>
        <v>0</v>
      </c>
      <c r="U9" s="17"/>
      <c r="V9" s="17">
        <f t="shared" si="6"/>
        <v>100</v>
      </c>
      <c r="W9" s="17"/>
      <c r="X9" s="17">
        <f t="shared" si="6"/>
        <v>0</v>
      </c>
      <c r="Y9" s="17"/>
      <c r="Z9" s="17">
        <f t="shared" si="6"/>
        <v>327.05</v>
      </c>
      <c r="AA9" s="17"/>
      <c r="AB9" s="17">
        <f t="shared" si="6"/>
        <v>308.05</v>
      </c>
      <c r="AC9" s="17"/>
      <c r="AD9" s="17">
        <f t="shared" si="6"/>
        <v>0</v>
      </c>
      <c r="AE9" s="21"/>
      <c r="AF9" s="105"/>
      <c r="AG9" s="62">
        <f t="shared" si="3"/>
        <v>854.0999999999999</v>
      </c>
      <c r="AH9" s="54">
        <f t="shared" si="4"/>
        <v>0</v>
      </c>
      <c r="AI9" s="54">
        <f t="shared" si="4"/>
        <v>0</v>
      </c>
    </row>
    <row r="10" spans="1:35" s="30" customFormat="1" ht="112.5">
      <c r="A10" s="14" t="s">
        <v>36</v>
      </c>
      <c r="B10" s="20">
        <f>H10+J10+L10+N10+P10+R10+T10+V10+X10+Z10+AB10+AD10</f>
        <v>113577.50000000001</v>
      </c>
      <c r="C10" s="20">
        <f>H10+J10+L10</f>
        <v>34854.05567</v>
      </c>
      <c r="D10" s="19">
        <f>D12+D27+D30</f>
        <v>39827.57546</v>
      </c>
      <c r="E10" s="19">
        <f>I10+K10+M10</f>
        <v>31070.847910000004</v>
      </c>
      <c r="F10" s="29">
        <f t="shared" si="0"/>
        <v>27.356516836521315</v>
      </c>
      <c r="G10" s="29">
        <f t="shared" si="1"/>
        <v>89.14557377247685</v>
      </c>
      <c r="H10" s="16">
        <f>H11+H26+H29</f>
        <v>19358.205400000003</v>
      </c>
      <c r="I10" s="16">
        <f>I12+I27+I30</f>
        <v>14833.21728</v>
      </c>
      <c r="J10" s="16">
        <f>J11+J26+J29</f>
        <v>9129.4594</v>
      </c>
      <c r="K10" s="16">
        <f>K12+K27+K30</f>
        <v>9430.33304</v>
      </c>
      <c r="L10" s="16">
        <f aca="true" t="shared" si="7" ref="L10:AD10">L11+L26+L29</f>
        <v>6366.390869999999</v>
      </c>
      <c r="M10" s="16">
        <f>M12+M27+M30</f>
        <v>6807.29759</v>
      </c>
      <c r="N10" s="16">
        <f t="shared" si="7"/>
        <v>14309.930400000001</v>
      </c>
      <c r="O10" s="16">
        <f>O12+O27+O30</f>
        <v>10914.87047</v>
      </c>
      <c r="P10" s="16">
        <f t="shared" si="7"/>
        <v>7200.2054</v>
      </c>
      <c r="Q10" s="16"/>
      <c r="R10" s="16">
        <f t="shared" si="7"/>
        <v>5693.213400000001</v>
      </c>
      <c r="S10" s="16"/>
      <c r="T10" s="16">
        <f t="shared" si="7"/>
        <v>18462.7014</v>
      </c>
      <c r="U10" s="16"/>
      <c r="V10" s="16">
        <f t="shared" si="7"/>
        <v>5687.5204</v>
      </c>
      <c r="W10" s="16"/>
      <c r="X10" s="16">
        <f t="shared" si="7"/>
        <v>3194.6944000000003</v>
      </c>
      <c r="Y10" s="16"/>
      <c r="Z10" s="16">
        <f t="shared" si="7"/>
        <v>10175.8144</v>
      </c>
      <c r="AA10" s="16"/>
      <c r="AB10" s="16">
        <f t="shared" si="7"/>
        <v>4236.69895</v>
      </c>
      <c r="AC10" s="16"/>
      <c r="AD10" s="16">
        <f t="shared" si="7"/>
        <v>9762.665579999999</v>
      </c>
      <c r="AE10" s="19"/>
      <c r="AF10" s="42"/>
      <c r="AG10" s="62">
        <f t="shared" si="3"/>
        <v>113577.50000000001</v>
      </c>
      <c r="AH10" s="54">
        <f t="shared" si="4"/>
        <v>34854.05567</v>
      </c>
      <c r="AI10" s="54">
        <f t="shared" si="4"/>
        <v>31070.847910000004</v>
      </c>
    </row>
    <row r="11" spans="1:35" s="30" customFormat="1" ht="75">
      <c r="A11" s="13" t="s">
        <v>37</v>
      </c>
      <c r="B11" s="29">
        <f>B14+B17+B20+B23</f>
        <v>23136.000000000004</v>
      </c>
      <c r="C11" s="29">
        <f>H11+J11+L11+N11</f>
        <v>7467.663</v>
      </c>
      <c r="D11" s="21">
        <f>I11+K11+M11+O11+Q11+S11+U11+W11+Y11+AA11+AC11++AE11</f>
        <v>4037.5953799999997</v>
      </c>
      <c r="E11" s="21">
        <f>D11</f>
        <v>4037.5953799999997</v>
      </c>
      <c r="F11" s="29">
        <f t="shared" si="0"/>
        <v>17.451570625864452</v>
      </c>
      <c r="G11" s="29">
        <f t="shared" si="1"/>
        <v>54.06772346315039</v>
      </c>
      <c r="H11" s="18">
        <f>H15+H18+H21+H24</f>
        <v>1100.452</v>
      </c>
      <c r="I11" s="18">
        <f>I15+I18+I21+I24</f>
        <v>516.7693899999999</v>
      </c>
      <c r="J11" s="18">
        <f aca="true" t="shared" si="8" ref="J11:AD11">J15+J18+J21+J24</f>
        <v>891.152</v>
      </c>
      <c r="K11" s="18">
        <f>K15+K18+K21+K24</f>
        <v>529.67858</v>
      </c>
      <c r="L11" s="18">
        <f t="shared" si="8"/>
        <v>711.355</v>
      </c>
      <c r="M11" s="18">
        <f>M15+M18+M21+M24</f>
        <v>799.21841</v>
      </c>
      <c r="N11" s="18">
        <f t="shared" si="8"/>
        <v>4764.704</v>
      </c>
      <c r="O11" s="18">
        <f>O15+O18+O21+O24</f>
        <v>2191.929</v>
      </c>
      <c r="P11" s="18">
        <f t="shared" si="8"/>
        <v>807.902</v>
      </c>
      <c r="Q11" s="18"/>
      <c r="R11" s="18">
        <f t="shared" si="8"/>
        <v>606.452</v>
      </c>
      <c r="S11" s="18"/>
      <c r="T11" s="18">
        <f t="shared" si="8"/>
        <v>7381.962</v>
      </c>
      <c r="U11" s="18"/>
      <c r="V11" s="18">
        <f t="shared" si="8"/>
        <v>757.5519999999999</v>
      </c>
      <c r="W11" s="18"/>
      <c r="X11" s="18">
        <f t="shared" si="8"/>
        <v>405.952</v>
      </c>
      <c r="Y11" s="18"/>
      <c r="Z11" s="18">
        <f t="shared" si="8"/>
        <v>3137.0370000000003</v>
      </c>
      <c r="AA11" s="18"/>
      <c r="AB11" s="18">
        <f t="shared" si="8"/>
        <v>515.8019999999999</v>
      </c>
      <c r="AC11" s="18"/>
      <c r="AD11" s="18">
        <f t="shared" si="8"/>
        <v>2055.678</v>
      </c>
      <c r="AE11" s="29"/>
      <c r="AF11" s="43"/>
      <c r="AG11" s="62">
        <f t="shared" si="3"/>
        <v>23136</v>
      </c>
      <c r="AH11" s="54">
        <f t="shared" si="4"/>
        <v>2702.959</v>
      </c>
      <c r="AI11" s="54">
        <f t="shared" si="4"/>
        <v>1845.66638</v>
      </c>
    </row>
    <row r="12" spans="1:35" s="30" customFormat="1" ht="18.75">
      <c r="A12" s="34" t="s">
        <v>23</v>
      </c>
      <c r="B12" s="20">
        <f>B11</f>
        <v>23136.000000000004</v>
      </c>
      <c r="C12" s="19">
        <f aca="true" t="shared" si="9" ref="C12:E13">C11</f>
        <v>7467.663</v>
      </c>
      <c r="D12" s="19">
        <f t="shared" si="9"/>
        <v>4037.5953799999997</v>
      </c>
      <c r="E12" s="19">
        <f t="shared" si="9"/>
        <v>4037.5953799999997</v>
      </c>
      <c r="F12" s="29">
        <f t="shared" si="0"/>
        <v>17.451570625864452</v>
      </c>
      <c r="G12" s="29">
        <f t="shared" si="1"/>
        <v>54.06772346315039</v>
      </c>
      <c r="H12" s="16">
        <f aca="true" t="shared" si="10" ref="H12:AD13">H11</f>
        <v>1100.452</v>
      </c>
      <c r="I12" s="16">
        <f>I11</f>
        <v>516.7693899999999</v>
      </c>
      <c r="J12" s="16">
        <f t="shared" si="10"/>
        <v>891.152</v>
      </c>
      <c r="K12" s="16">
        <f>K11</f>
        <v>529.67858</v>
      </c>
      <c r="L12" s="16">
        <f t="shared" si="10"/>
        <v>711.355</v>
      </c>
      <c r="M12" s="16">
        <f>M11</f>
        <v>799.21841</v>
      </c>
      <c r="N12" s="16">
        <f t="shared" si="10"/>
        <v>4764.704</v>
      </c>
      <c r="O12" s="16">
        <f>O11</f>
        <v>2191.929</v>
      </c>
      <c r="P12" s="16">
        <f t="shared" si="10"/>
        <v>807.902</v>
      </c>
      <c r="Q12" s="16"/>
      <c r="R12" s="16">
        <f t="shared" si="10"/>
        <v>606.452</v>
      </c>
      <c r="S12" s="16"/>
      <c r="T12" s="16">
        <f t="shared" si="10"/>
        <v>7381.962</v>
      </c>
      <c r="U12" s="16"/>
      <c r="V12" s="16">
        <f t="shared" si="10"/>
        <v>757.5519999999999</v>
      </c>
      <c r="W12" s="16"/>
      <c r="X12" s="16">
        <f t="shared" si="10"/>
        <v>405.952</v>
      </c>
      <c r="Y12" s="16"/>
      <c r="Z12" s="16">
        <f t="shared" si="10"/>
        <v>3137.0370000000003</v>
      </c>
      <c r="AA12" s="16"/>
      <c r="AB12" s="16">
        <f t="shared" si="10"/>
        <v>515.8019999999999</v>
      </c>
      <c r="AC12" s="16"/>
      <c r="AD12" s="16">
        <f t="shared" si="10"/>
        <v>2055.678</v>
      </c>
      <c r="AE12" s="19"/>
      <c r="AF12" s="42"/>
      <c r="AG12" s="62">
        <f t="shared" si="3"/>
        <v>23136</v>
      </c>
      <c r="AH12" s="54">
        <f t="shared" si="4"/>
        <v>2702.959</v>
      </c>
      <c r="AI12" s="54">
        <f t="shared" si="4"/>
        <v>1845.66638</v>
      </c>
    </row>
    <row r="13" spans="1:35" s="30" customFormat="1" ht="18.75">
      <c r="A13" s="13" t="s">
        <v>18</v>
      </c>
      <c r="B13" s="29">
        <f>B12</f>
        <v>23136.000000000004</v>
      </c>
      <c r="C13" s="21">
        <f t="shared" si="9"/>
        <v>7467.663</v>
      </c>
      <c r="D13" s="21">
        <f t="shared" si="9"/>
        <v>4037.5953799999997</v>
      </c>
      <c r="E13" s="21">
        <f t="shared" si="9"/>
        <v>4037.5953799999997</v>
      </c>
      <c r="F13" s="29">
        <f t="shared" si="0"/>
        <v>17.451570625864452</v>
      </c>
      <c r="G13" s="29">
        <f t="shared" si="1"/>
        <v>54.06772346315039</v>
      </c>
      <c r="H13" s="17">
        <f t="shared" si="10"/>
        <v>1100.452</v>
      </c>
      <c r="I13" s="17">
        <f>I12</f>
        <v>516.7693899999999</v>
      </c>
      <c r="J13" s="17">
        <f t="shared" si="10"/>
        <v>891.152</v>
      </c>
      <c r="K13" s="17">
        <f>K12</f>
        <v>529.67858</v>
      </c>
      <c r="L13" s="17">
        <f t="shared" si="10"/>
        <v>711.355</v>
      </c>
      <c r="M13" s="17">
        <f>M12</f>
        <v>799.21841</v>
      </c>
      <c r="N13" s="17">
        <f t="shared" si="10"/>
        <v>4764.704</v>
      </c>
      <c r="O13" s="17">
        <f>O12</f>
        <v>2191.929</v>
      </c>
      <c r="P13" s="17">
        <f t="shared" si="10"/>
        <v>807.902</v>
      </c>
      <c r="Q13" s="17"/>
      <c r="R13" s="17">
        <f t="shared" si="10"/>
        <v>606.452</v>
      </c>
      <c r="S13" s="17"/>
      <c r="T13" s="17">
        <f t="shared" si="10"/>
        <v>7381.962</v>
      </c>
      <c r="U13" s="17"/>
      <c r="V13" s="17">
        <f t="shared" si="10"/>
        <v>757.5519999999999</v>
      </c>
      <c r="W13" s="17"/>
      <c r="X13" s="17">
        <f t="shared" si="10"/>
        <v>405.952</v>
      </c>
      <c r="Y13" s="17"/>
      <c r="Z13" s="17">
        <f t="shared" si="10"/>
        <v>3137.0370000000003</v>
      </c>
      <c r="AA13" s="17"/>
      <c r="AB13" s="17">
        <f t="shared" si="10"/>
        <v>515.8019999999999</v>
      </c>
      <c r="AC13" s="17"/>
      <c r="AD13" s="17">
        <f t="shared" si="10"/>
        <v>2055.678</v>
      </c>
      <c r="AE13" s="21"/>
      <c r="AF13" s="43"/>
      <c r="AG13" s="62">
        <f t="shared" si="3"/>
        <v>23136</v>
      </c>
      <c r="AH13" s="54">
        <f t="shared" si="4"/>
        <v>2702.959</v>
      </c>
      <c r="AI13" s="54">
        <f t="shared" si="4"/>
        <v>1845.66638</v>
      </c>
    </row>
    <row r="14" spans="1:35" s="30" customFormat="1" ht="134.25" customHeight="1">
      <c r="A14" s="13" t="s">
        <v>27</v>
      </c>
      <c r="B14" s="29">
        <f>H14+J14+L14+N14+P14+R14+T14+V14+X14+Z14+AB14+AD14</f>
        <v>398.70000000000005</v>
      </c>
      <c r="C14" s="21">
        <f>H14+J14+L14+N14</f>
        <v>161.4</v>
      </c>
      <c r="D14" s="21">
        <f>I14+K14+M14+O14+Q14+S14+U14+W14+Y14+AA14+AC14++AE14</f>
        <v>161.316</v>
      </c>
      <c r="E14" s="21">
        <f>I14+K14+M14+O14+Q14+S14+U14+W14+Y14+AA14+AC14+AE14</f>
        <v>161.316</v>
      </c>
      <c r="F14" s="29">
        <f t="shared" si="0"/>
        <v>40.46049661399548</v>
      </c>
      <c r="G14" s="29">
        <f t="shared" si="1"/>
        <v>99.94795539033457</v>
      </c>
      <c r="H14" s="18">
        <v>0</v>
      </c>
      <c r="I14" s="18">
        <v>0</v>
      </c>
      <c r="J14" s="18">
        <v>161.4</v>
      </c>
      <c r="K14" s="18">
        <v>0</v>
      </c>
      <c r="L14" s="18">
        <v>0</v>
      </c>
      <c r="M14" s="18">
        <v>161.316</v>
      </c>
      <c r="N14" s="18">
        <v>0</v>
      </c>
      <c r="O14" s="18">
        <v>0</v>
      </c>
      <c r="P14" s="18">
        <v>118.65</v>
      </c>
      <c r="Q14" s="18"/>
      <c r="R14" s="18">
        <v>0</v>
      </c>
      <c r="S14" s="18"/>
      <c r="T14" s="18">
        <v>0</v>
      </c>
      <c r="U14" s="18"/>
      <c r="V14" s="18">
        <v>0</v>
      </c>
      <c r="W14" s="18"/>
      <c r="X14" s="18">
        <v>0</v>
      </c>
      <c r="Y14" s="18"/>
      <c r="Z14" s="18">
        <v>0</v>
      </c>
      <c r="AA14" s="18"/>
      <c r="AB14" s="18">
        <v>118.65</v>
      </c>
      <c r="AC14" s="18"/>
      <c r="AD14" s="18">
        <v>0</v>
      </c>
      <c r="AE14" s="21"/>
      <c r="AF14" s="96" t="s">
        <v>63</v>
      </c>
      <c r="AG14" s="62">
        <f t="shared" si="3"/>
        <v>398.70000000000005</v>
      </c>
      <c r="AH14" s="54">
        <f t="shared" si="4"/>
        <v>161.4</v>
      </c>
      <c r="AI14" s="54">
        <f t="shared" si="4"/>
        <v>161.316</v>
      </c>
    </row>
    <row r="15" spans="1:35" s="30" customFormat="1" ht="18.75">
      <c r="A15" s="34" t="s">
        <v>23</v>
      </c>
      <c r="B15" s="20">
        <f>B14</f>
        <v>398.70000000000005</v>
      </c>
      <c r="C15" s="19">
        <f>C14</f>
        <v>161.4</v>
      </c>
      <c r="D15" s="21">
        <f>I15+K15+M15+O15+Q15+S15+U15+W15+Y15+AA15+AC15++AE15</f>
        <v>161.316</v>
      </c>
      <c r="E15" s="21">
        <f>J15+L15+N15+P15+R15+T15+V15+X15+Z15+AB15+AD15++AF15</f>
        <v>398.70000000000005</v>
      </c>
      <c r="F15" s="29">
        <f t="shared" si="0"/>
        <v>100</v>
      </c>
      <c r="G15" s="29">
        <f t="shared" si="1"/>
        <v>247.02602230483274</v>
      </c>
      <c r="H15" s="16">
        <f aca="true" t="shared" si="11" ref="H15:AD16">H14</f>
        <v>0</v>
      </c>
      <c r="I15" s="16">
        <v>0</v>
      </c>
      <c r="J15" s="16">
        <f t="shared" si="11"/>
        <v>161.4</v>
      </c>
      <c r="K15" s="16">
        <f>K14</f>
        <v>0</v>
      </c>
      <c r="L15" s="16">
        <f t="shared" si="11"/>
        <v>0</v>
      </c>
      <c r="M15" s="16">
        <f>M14</f>
        <v>161.316</v>
      </c>
      <c r="N15" s="16">
        <f t="shared" si="11"/>
        <v>0</v>
      </c>
      <c r="O15" s="16">
        <f>O14</f>
        <v>0</v>
      </c>
      <c r="P15" s="16">
        <f t="shared" si="11"/>
        <v>118.65</v>
      </c>
      <c r="Q15" s="16"/>
      <c r="R15" s="16">
        <f t="shared" si="11"/>
        <v>0</v>
      </c>
      <c r="S15" s="16"/>
      <c r="T15" s="16">
        <f t="shared" si="11"/>
        <v>0</v>
      </c>
      <c r="U15" s="16"/>
      <c r="V15" s="16">
        <f t="shared" si="11"/>
        <v>0</v>
      </c>
      <c r="W15" s="16"/>
      <c r="X15" s="16">
        <f t="shared" si="11"/>
        <v>0</v>
      </c>
      <c r="Y15" s="16"/>
      <c r="Z15" s="16">
        <f t="shared" si="11"/>
        <v>0</v>
      </c>
      <c r="AA15" s="16"/>
      <c r="AB15" s="16">
        <f t="shared" si="11"/>
        <v>118.65</v>
      </c>
      <c r="AC15" s="16"/>
      <c r="AD15" s="16">
        <f t="shared" si="11"/>
        <v>0</v>
      </c>
      <c r="AE15" s="19"/>
      <c r="AF15" s="97"/>
      <c r="AG15" s="62">
        <f t="shared" si="3"/>
        <v>398.70000000000005</v>
      </c>
      <c r="AH15" s="54">
        <f t="shared" si="4"/>
        <v>161.4</v>
      </c>
      <c r="AI15" s="54">
        <f t="shared" si="4"/>
        <v>161.316</v>
      </c>
    </row>
    <row r="16" spans="1:35" s="30" customFormat="1" ht="18.75">
      <c r="A16" s="13" t="s">
        <v>18</v>
      </c>
      <c r="B16" s="29">
        <f>B15</f>
        <v>398.70000000000005</v>
      </c>
      <c r="C16" s="21">
        <f>C15</f>
        <v>161.4</v>
      </c>
      <c r="D16" s="21">
        <f>I16+K16+M16+O16+Q16+S16+U16+W16+Y16+AA16+AC16++AE16</f>
        <v>161.316</v>
      </c>
      <c r="E16" s="21">
        <f>J16+L16+N16+P16+R16+T16+V16+X16+Z16+AB16+AD16++AF16</f>
        <v>398.70000000000005</v>
      </c>
      <c r="F16" s="29">
        <f t="shared" si="0"/>
        <v>100</v>
      </c>
      <c r="G16" s="29">
        <f t="shared" si="1"/>
        <v>247.02602230483274</v>
      </c>
      <c r="H16" s="17">
        <f t="shared" si="11"/>
        <v>0</v>
      </c>
      <c r="I16" s="17">
        <v>0</v>
      </c>
      <c r="J16" s="17">
        <f t="shared" si="11"/>
        <v>161.4</v>
      </c>
      <c r="K16" s="17">
        <f>K15</f>
        <v>0</v>
      </c>
      <c r="L16" s="17">
        <f t="shared" si="11"/>
        <v>0</v>
      </c>
      <c r="M16" s="17">
        <f>M15</f>
        <v>161.316</v>
      </c>
      <c r="N16" s="17">
        <f t="shared" si="11"/>
        <v>0</v>
      </c>
      <c r="O16" s="17">
        <f>O15</f>
        <v>0</v>
      </c>
      <c r="P16" s="17">
        <f t="shared" si="11"/>
        <v>118.65</v>
      </c>
      <c r="Q16" s="17"/>
      <c r="R16" s="17">
        <f t="shared" si="11"/>
        <v>0</v>
      </c>
      <c r="S16" s="17"/>
      <c r="T16" s="17">
        <f t="shared" si="11"/>
        <v>0</v>
      </c>
      <c r="U16" s="17"/>
      <c r="V16" s="17">
        <f t="shared" si="11"/>
        <v>0</v>
      </c>
      <c r="W16" s="17"/>
      <c r="X16" s="17">
        <f t="shared" si="11"/>
        <v>0</v>
      </c>
      <c r="Y16" s="17"/>
      <c r="Z16" s="17">
        <f t="shared" si="11"/>
        <v>0</v>
      </c>
      <c r="AA16" s="17"/>
      <c r="AB16" s="17">
        <f t="shared" si="11"/>
        <v>118.65</v>
      </c>
      <c r="AC16" s="17"/>
      <c r="AD16" s="17">
        <f t="shared" si="11"/>
        <v>0</v>
      </c>
      <c r="AE16" s="21"/>
      <c r="AF16" s="98"/>
      <c r="AG16" s="62">
        <f t="shared" si="3"/>
        <v>398.70000000000005</v>
      </c>
      <c r="AH16" s="54">
        <f t="shared" si="4"/>
        <v>161.4</v>
      </c>
      <c r="AI16" s="54">
        <f t="shared" si="4"/>
        <v>161.316</v>
      </c>
    </row>
    <row r="17" spans="1:35" s="30" customFormat="1" ht="75">
      <c r="A17" s="13" t="s">
        <v>38</v>
      </c>
      <c r="B17" s="29">
        <f>H17+J17+L17+N17+P17+R17+T17+V17+X17+Z17+AB17+AD17</f>
        <v>1778.8000000000002</v>
      </c>
      <c r="C17" s="21">
        <f>H17+J17+L17+N17</f>
        <v>403.14</v>
      </c>
      <c r="D17" s="21">
        <f>I17+K17+M17+O17+Q17+S17+U17+W17+Y17+AA17+AC17++AE17</f>
        <v>217.75045</v>
      </c>
      <c r="E17" s="21">
        <f>D17</f>
        <v>217.75045</v>
      </c>
      <c r="F17" s="29">
        <f t="shared" si="0"/>
        <v>12.241423993703618</v>
      </c>
      <c r="G17" s="29">
        <f t="shared" si="1"/>
        <v>54.01360569529196</v>
      </c>
      <c r="H17" s="18">
        <v>60.16</v>
      </c>
      <c r="I17" s="18">
        <v>13.12203</v>
      </c>
      <c r="J17" s="18">
        <v>60.16</v>
      </c>
      <c r="K17" s="18">
        <v>37.57908</v>
      </c>
      <c r="L17" s="18">
        <v>120.16</v>
      </c>
      <c r="M17" s="18">
        <v>59.40308</v>
      </c>
      <c r="N17" s="18">
        <v>162.66</v>
      </c>
      <c r="O17" s="18">
        <v>107.64626</v>
      </c>
      <c r="P17" s="18">
        <v>343.46</v>
      </c>
      <c r="Q17" s="18"/>
      <c r="R17" s="18">
        <v>260.66</v>
      </c>
      <c r="S17" s="18"/>
      <c r="T17" s="18">
        <v>60.16</v>
      </c>
      <c r="U17" s="18"/>
      <c r="V17" s="18">
        <v>411.76</v>
      </c>
      <c r="W17" s="18"/>
      <c r="X17" s="18">
        <v>60.16</v>
      </c>
      <c r="Y17" s="18"/>
      <c r="Z17" s="18">
        <v>60.16</v>
      </c>
      <c r="AA17" s="18"/>
      <c r="AB17" s="18">
        <v>51.36</v>
      </c>
      <c r="AC17" s="18"/>
      <c r="AD17" s="18">
        <v>127.94</v>
      </c>
      <c r="AE17" s="21"/>
      <c r="AF17" s="96" t="s">
        <v>48</v>
      </c>
      <c r="AG17" s="62">
        <f t="shared" si="3"/>
        <v>1778.8000000000002</v>
      </c>
      <c r="AH17" s="54">
        <f t="shared" si="4"/>
        <v>240.48</v>
      </c>
      <c r="AI17" s="54">
        <f t="shared" si="4"/>
        <v>110.10419</v>
      </c>
    </row>
    <row r="18" spans="1:35" s="30" customFormat="1" ht="18.75">
      <c r="A18" s="34" t="s">
        <v>23</v>
      </c>
      <c r="B18" s="20">
        <f>B17</f>
        <v>1778.8000000000002</v>
      </c>
      <c r="C18" s="19">
        <f>C17</f>
        <v>403.14</v>
      </c>
      <c r="D18" s="19">
        <f>D17</f>
        <v>217.75045</v>
      </c>
      <c r="E18" s="19">
        <f>E17</f>
        <v>217.75045</v>
      </c>
      <c r="F18" s="29">
        <f t="shared" si="0"/>
        <v>12.241423993703618</v>
      </c>
      <c r="G18" s="29">
        <f t="shared" si="1"/>
        <v>54.01360569529196</v>
      </c>
      <c r="H18" s="16">
        <f aca="true" t="shared" si="12" ref="H18:P19">H17</f>
        <v>60.16</v>
      </c>
      <c r="I18" s="16">
        <f t="shared" si="12"/>
        <v>13.12203</v>
      </c>
      <c r="J18" s="16">
        <f t="shared" si="12"/>
        <v>60.16</v>
      </c>
      <c r="K18" s="16">
        <f t="shared" si="12"/>
        <v>37.57908</v>
      </c>
      <c r="L18" s="16">
        <f t="shared" si="12"/>
        <v>120.16</v>
      </c>
      <c r="M18" s="16">
        <f t="shared" si="12"/>
        <v>59.40308</v>
      </c>
      <c r="N18" s="16">
        <f t="shared" si="12"/>
        <v>162.66</v>
      </c>
      <c r="O18" s="16">
        <f t="shared" si="12"/>
        <v>107.64626</v>
      </c>
      <c r="P18" s="16">
        <f t="shared" si="12"/>
        <v>343.46</v>
      </c>
      <c r="Q18" s="16"/>
      <c r="R18" s="16">
        <f>R17</f>
        <v>260.66</v>
      </c>
      <c r="S18" s="16"/>
      <c r="T18" s="16">
        <f>T17</f>
        <v>60.16</v>
      </c>
      <c r="U18" s="16"/>
      <c r="V18" s="16">
        <f>V17</f>
        <v>411.76</v>
      </c>
      <c r="W18" s="16"/>
      <c r="X18" s="16">
        <f>X17</f>
        <v>60.16</v>
      </c>
      <c r="Y18" s="16"/>
      <c r="Z18" s="16">
        <f>Z17</f>
        <v>60.16</v>
      </c>
      <c r="AA18" s="16"/>
      <c r="AB18" s="16">
        <f>AB17</f>
        <v>51.36</v>
      </c>
      <c r="AC18" s="16"/>
      <c r="AD18" s="16">
        <f>AD17</f>
        <v>127.94</v>
      </c>
      <c r="AE18" s="19"/>
      <c r="AF18" s="97"/>
      <c r="AG18" s="62">
        <f t="shared" si="3"/>
        <v>1778.8000000000002</v>
      </c>
      <c r="AH18" s="54">
        <f t="shared" si="4"/>
        <v>240.48</v>
      </c>
      <c r="AI18" s="54">
        <f t="shared" si="4"/>
        <v>110.10419</v>
      </c>
    </row>
    <row r="19" spans="1:35" s="30" customFormat="1" ht="18.75">
      <c r="A19" s="13" t="s">
        <v>18</v>
      </c>
      <c r="B19" s="29">
        <f>B18</f>
        <v>1778.8000000000002</v>
      </c>
      <c r="C19" s="21">
        <f>C18</f>
        <v>403.14</v>
      </c>
      <c r="D19" s="21">
        <f>E19</f>
        <v>217.75045</v>
      </c>
      <c r="E19" s="21">
        <f>E18</f>
        <v>217.75045</v>
      </c>
      <c r="F19" s="29">
        <f t="shared" si="0"/>
        <v>12.241423993703618</v>
      </c>
      <c r="G19" s="29">
        <f t="shared" si="1"/>
        <v>54.01360569529196</v>
      </c>
      <c r="H19" s="17">
        <f t="shared" si="12"/>
        <v>60.16</v>
      </c>
      <c r="I19" s="17">
        <f t="shared" si="12"/>
        <v>13.12203</v>
      </c>
      <c r="J19" s="17">
        <f t="shared" si="12"/>
        <v>60.16</v>
      </c>
      <c r="K19" s="17">
        <f t="shared" si="12"/>
        <v>37.57908</v>
      </c>
      <c r="L19" s="17">
        <f t="shared" si="12"/>
        <v>120.16</v>
      </c>
      <c r="M19" s="17">
        <f t="shared" si="12"/>
        <v>59.40308</v>
      </c>
      <c r="N19" s="17">
        <f t="shared" si="12"/>
        <v>162.66</v>
      </c>
      <c r="O19" s="17">
        <f t="shared" si="12"/>
        <v>107.64626</v>
      </c>
      <c r="P19" s="17">
        <f t="shared" si="12"/>
        <v>343.46</v>
      </c>
      <c r="Q19" s="17"/>
      <c r="R19" s="17">
        <f>R18</f>
        <v>260.66</v>
      </c>
      <c r="S19" s="17"/>
      <c r="T19" s="17">
        <f>T18</f>
        <v>60.16</v>
      </c>
      <c r="U19" s="17"/>
      <c r="V19" s="17">
        <f>V18</f>
        <v>411.76</v>
      </c>
      <c r="W19" s="17"/>
      <c r="X19" s="17">
        <f>X18</f>
        <v>60.16</v>
      </c>
      <c r="Y19" s="17"/>
      <c r="Z19" s="17">
        <f>Z18</f>
        <v>60.16</v>
      </c>
      <c r="AA19" s="17"/>
      <c r="AB19" s="17">
        <f>AB18</f>
        <v>51.36</v>
      </c>
      <c r="AC19" s="17"/>
      <c r="AD19" s="17">
        <f>AD18</f>
        <v>127.94</v>
      </c>
      <c r="AE19" s="21"/>
      <c r="AF19" s="98"/>
      <c r="AG19" s="62">
        <f t="shared" si="3"/>
        <v>1778.8000000000002</v>
      </c>
      <c r="AH19" s="54">
        <f t="shared" si="4"/>
        <v>240.48</v>
      </c>
      <c r="AI19" s="54">
        <f t="shared" si="4"/>
        <v>110.10419</v>
      </c>
    </row>
    <row r="20" spans="1:35" s="30" customFormat="1" ht="264.75" customHeight="1">
      <c r="A20" s="13" t="s">
        <v>39</v>
      </c>
      <c r="B20" s="29">
        <f>H20+J20+L20+N20+P20+R20+T20+V20+X20+Z20+AB20+AD20</f>
        <v>19033.300000000003</v>
      </c>
      <c r="C20" s="21">
        <f>H20+J20+L20+N20</f>
        <v>5732.503000000001</v>
      </c>
      <c r="D20" s="21">
        <f>I20+K20+M20+O20+Q20+S20+U20+W20+Y20+AA20+AC20++AE20</f>
        <v>3143.42277</v>
      </c>
      <c r="E20" s="21">
        <f>D20</f>
        <v>3143.42277</v>
      </c>
      <c r="F20" s="29">
        <f t="shared" si="0"/>
        <v>16.515384983161088</v>
      </c>
      <c r="G20" s="29">
        <f t="shared" si="1"/>
        <v>54.835082859965354</v>
      </c>
      <c r="H20" s="18">
        <f>477.6+345.792</f>
        <v>823.392</v>
      </c>
      <c r="I20" s="18">
        <v>418.97736</v>
      </c>
      <c r="J20" s="18">
        <v>404.792</v>
      </c>
      <c r="K20" s="18">
        <v>365.1895</v>
      </c>
      <c r="L20" s="18">
        <v>587.075</v>
      </c>
      <c r="M20" s="18">
        <v>539.97133</v>
      </c>
      <c r="N20" s="18">
        <v>3917.244</v>
      </c>
      <c r="O20" s="18">
        <v>1819.28458</v>
      </c>
      <c r="P20" s="18">
        <v>345.792</v>
      </c>
      <c r="Q20" s="18"/>
      <c r="R20" s="18">
        <v>345.792</v>
      </c>
      <c r="S20" s="18"/>
      <c r="T20" s="18">
        <v>6997.002</v>
      </c>
      <c r="U20" s="18"/>
      <c r="V20" s="18">
        <v>345.792</v>
      </c>
      <c r="W20" s="18"/>
      <c r="X20" s="18">
        <v>345.792</v>
      </c>
      <c r="Y20" s="18"/>
      <c r="Z20" s="18">
        <v>2647.097</v>
      </c>
      <c r="AA20" s="18"/>
      <c r="AB20" s="18">
        <v>345.792</v>
      </c>
      <c r="AC20" s="18"/>
      <c r="AD20" s="18">
        <f>1927.738</f>
        <v>1927.738</v>
      </c>
      <c r="AE20" s="21"/>
      <c r="AF20" s="96" t="s">
        <v>77</v>
      </c>
      <c r="AG20" s="62">
        <f t="shared" si="3"/>
        <v>19033.300000000003</v>
      </c>
      <c r="AH20" s="54">
        <f t="shared" si="4"/>
        <v>1815.259</v>
      </c>
      <c r="AI20" s="54">
        <f t="shared" si="4"/>
        <v>1324.1381900000001</v>
      </c>
    </row>
    <row r="21" spans="1:35" s="30" customFormat="1" ht="18.75">
      <c r="A21" s="34" t="s">
        <v>23</v>
      </c>
      <c r="B21" s="20">
        <f aca="true" t="shared" si="13" ref="B21:AD22">B20</f>
        <v>19033.300000000003</v>
      </c>
      <c r="C21" s="19">
        <f t="shared" si="13"/>
        <v>5732.503000000001</v>
      </c>
      <c r="D21" s="19">
        <f t="shared" si="13"/>
        <v>3143.42277</v>
      </c>
      <c r="E21" s="19">
        <f t="shared" si="13"/>
        <v>3143.42277</v>
      </c>
      <c r="F21" s="29">
        <f t="shared" si="0"/>
        <v>16.515384983161088</v>
      </c>
      <c r="G21" s="29">
        <f t="shared" si="1"/>
        <v>54.835082859965354</v>
      </c>
      <c r="H21" s="16">
        <f t="shared" si="13"/>
        <v>823.392</v>
      </c>
      <c r="I21" s="16">
        <f>I20</f>
        <v>418.97736</v>
      </c>
      <c r="J21" s="16">
        <f t="shared" si="13"/>
        <v>404.792</v>
      </c>
      <c r="K21" s="16">
        <f>K20</f>
        <v>365.1895</v>
      </c>
      <c r="L21" s="16">
        <f t="shared" si="13"/>
        <v>587.075</v>
      </c>
      <c r="M21" s="16">
        <f>M20</f>
        <v>539.97133</v>
      </c>
      <c r="N21" s="16">
        <f t="shared" si="13"/>
        <v>3917.244</v>
      </c>
      <c r="O21" s="16">
        <f>O20</f>
        <v>1819.28458</v>
      </c>
      <c r="P21" s="16">
        <f t="shared" si="13"/>
        <v>345.792</v>
      </c>
      <c r="Q21" s="16"/>
      <c r="R21" s="16">
        <f t="shared" si="13"/>
        <v>345.792</v>
      </c>
      <c r="S21" s="16"/>
      <c r="T21" s="16">
        <f t="shared" si="13"/>
        <v>6997.002</v>
      </c>
      <c r="U21" s="16"/>
      <c r="V21" s="16">
        <f t="shared" si="13"/>
        <v>345.792</v>
      </c>
      <c r="W21" s="16"/>
      <c r="X21" s="16">
        <f t="shared" si="13"/>
        <v>345.792</v>
      </c>
      <c r="Y21" s="16"/>
      <c r="Z21" s="16">
        <f t="shared" si="13"/>
        <v>2647.097</v>
      </c>
      <c r="AA21" s="16"/>
      <c r="AB21" s="16">
        <f t="shared" si="13"/>
        <v>345.792</v>
      </c>
      <c r="AC21" s="16"/>
      <c r="AD21" s="16">
        <f t="shared" si="13"/>
        <v>1927.738</v>
      </c>
      <c r="AE21" s="19"/>
      <c r="AF21" s="99"/>
      <c r="AG21" s="62">
        <f t="shared" si="3"/>
        <v>19033.300000000003</v>
      </c>
      <c r="AH21" s="54">
        <f t="shared" si="4"/>
        <v>1815.259</v>
      </c>
      <c r="AI21" s="54">
        <f t="shared" si="4"/>
        <v>1324.1381900000001</v>
      </c>
    </row>
    <row r="22" spans="1:35" s="30" customFormat="1" ht="20.25" customHeight="1">
      <c r="A22" s="35" t="s">
        <v>18</v>
      </c>
      <c r="B22" s="29">
        <f t="shared" si="13"/>
        <v>19033.300000000003</v>
      </c>
      <c r="C22" s="21">
        <f t="shared" si="13"/>
        <v>5732.503000000001</v>
      </c>
      <c r="D22" s="21">
        <f t="shared" si="13"/>
        <v>3143.42277</v>
      </c>
      <c r="E22" s="21">
        <f t="shared" si="13"/>
        <v>3143.42277</v>
      </c>
      <c r="F22" s="29">
        <f t="shared" si="0"/>
        <v>16.515384983161088</v>
      </c>
      <c r="G22" s="29">
        <f t="shared" si="1"/>
        <v>54.835082859965354</v>
      </c>
      <c r="H22" s="17">
        <f t="shared" si="13"/>
        <v>823.392</v>
      </c>
      <c r="I22" s="17">
        <f>I21</f>
        <v>418.97736</v>
      </c>
      <c r="J22" s="17">
        <f t="shared" si="13"/>
        <v>404.792</v>
      </c>
      <c r="K22" s="17">
        <f>K21</f>
        <v>365.1895</v>
      </c>
      <c r="L22" s="17">
        <f t="shared" si="13"/>
        <v>587.075</v>
      </c>
      <c r="M22" s="17">
        <f>M21</f>
        <v>539.97133</v>
      </c>
      <c r="N22" s="17">
        <f t="shared" si="13"/>
        <v>3917.244</v>
      </c>
      <c r="O22" s="17">
        <f>O21</f>
        <v>1819.28458</v>
      </c>
      <c r="P22" s="17">
        <f t="shared" si="13"/>
        <v>345.792</v>
      </c>
      <c r="Q22" s="17"/>
      <c r="R22" s="17">
        <f t="shared" si="13"/>
        <v>345.792</v>
      </c>
      <c r="S22" s="17"/>
      <c r="T22" s="17">
        <f t="shared" si="13"/>
        <v>6997.002</v>
      </c>
      <c r="U22" s="17"/>
      <c r="V22" s="17">
        <f t="shared" si="13"/>
        <v>345.792</v>
      </c>
      <c r="W22" s="17"/>
      <c r="X22" s="17">
        <f t="shared" si="13"/>
        <v>345.792</v>
      </c>
      <c r="Y22" s="17"/>
      <c r="Z22" s="17">
        <f t="shared" si="13"/>
        <v>2647.097</v>
      </c>
      <c r="AA22" s="17"/>
      <c r="AB22" s="17">
        <f t="shared" si="13"/>
        <v>345.792</v>
      </c>
      <c r="AC22" s="17"/>
      <c r="AD22" s="17">
        <f t="shared" si="13"/>
        <v>1927.738</v>
      </c>
      <c r="AE22" s="21"/>
      <c r="AF22" s="100"/>
      <c r="AG22" s="62">
        <f t="shared" si="3"/>
        <v>19033.300000000003</v>
      </c>
      <c r="AH22" s="54">
        <f t="shared" si="4"/>
        <v>1815.259</v>
      </c>
      <c r="AI22" s="54">
        <f t="shared" si="4"/>
        <v>1324.1381900000001</v>
      </c>
    </row>
    <row r="23" spans="1:35" s="30" customFormat="1" ht="144.75" customHeight="1">
      <c r="A23" s="13" t="s">
        <v>28</v>
      </c>
      <c r="B23" s="29">
        <f>H23+J23+L23+N23+R23+T23+V23+X23+Z23+AB23+AD23</f>
        <v>1925.1999999999998</v>
      </c>
      <c r="C23" s="21">
        <f>H23+J23+L23+N23</f>
        <v>1170.62</v>
      </c>
      <c r="D23" s="21">
        <f>I23+K23+M23+O23+Q23+S23+U23+W23+Y23+AA23+AC23++AE23</f>
        <v>515.1061599999999</v>
      </c>
      <c r="E23" s="21">
        <f>D23</f>
        <v>515.1061599999999</v>
      </c>
      <c r="F23" s="29">
        <f t="shared" si="0"/>
        <v>26.75598171618533</v>
      </c>
      <c r="G23" s="29">
        <f t="shared" si="1"/>
        <v>44.002849771915734</v>
      </c>
      <c r="H23" s="18">
        <f>203.9+13</f>
        <v>216.9</v>
      </c>
      <c r="I23" s="18">
        <v>84.67</v>
      </c>
      <c r="J23" s="18">
        <v>264.8</v>
      </c>
      <c r="K23" s="18">
        <v>126.91</v>
      </c>
      <c r="L23" s="18">
        <v>4.12</v>
      </c>
      <c r="M23" s="18">
        <v>38.528</v>
      </c>
      <c r="N23" s="18">
        <v>684.8</v>
      </c>
      <c r="O23" s="18">
        <v>264.99816</v>
      </c>
      <c r="P23" s="18">
        <v>0</v>
      </c>
      <c r="Q23" s="18"/>
      <c r="R23" s="18">
        <v>0</v>
      </c>
      <c r="S23" s="18"/>
      <c r="T23" s="18">
        <v>324.8</v>
      </c>
      <c r="U23" s="18"/>
      <c r="V23" s="18">
        <v>0</v>
      </c>
      <c r="W23" s="18"/>
      <c r="X23" s="18">
        <v>0</v>
      </c>
      <c r="Y23" s="18"/>
      <c r="Z23" s="18">
        <v>429.78</v>
      </c>
      <c r="AA23" s="18"/>
      <c r="AB23" s="18">
        <v>0</v>
      </c>
      <c r="AC23" s="18"/>
      <c r="AD23" s="18">
        <v>0</v>
      </c>
      <c r="AE23" s="21"/>
      <c r="AF23" s="96" t="s">
        <v>50</v>
      </c>
      <c r="AG23" s="62">
        <f t="shared" si="3"/>
        <v>1925.1999999999998</v>
      </c>
      <c r="AH23" s="54">
        <f t="shared" si="4"/>
        <v>485.82000000000005</v>
      </c>
      <c r="AI23" s="54">
        <f t="shared" si="4"/>
        <v>250.10799999999998</v>
      </c>
    </row>
    <row r="24" spans="1:35" s="30" customFormat="1" ht="18.75">
      <c r="A24" s="34" t="s">
        <v>23</v>
      </c>
      <c r="B24" s="20">
        <f aca="true" t="shared" si="14" ref="B24:AD25">B23</f>
        <v>1925.1999999999998</v>
      </c>
      <c r="C24" s="19">
        <f t="shared" si="14"/>
        <v>1170.62</v>
      </c>
      <c r="D24" s="19">
        <f t="shared" si="14"/>
        <v>515.1061599999999</v>
      </c>
      <c r="E24" s="19">
        <f t="shared" si="14"/>
        <v>515.1061599999999</v>
      </c>
      <c r="F24" s="29">
        <f t="shared" si="0"/>
        <v>26.75598171618533</v>
      </c>
      <c r="G24" s="29">
        <f t="shared" si="1"/>
        <v>44.002849771915734</v>
      </c>
      <c r="H24" s="16">
        <f t="shared" si="14"/>
        <v>216.9</v>
      </c>
      <c r="I24" s="16">
        <f>I23</f>
        <v>84.67</v>
      </c>
      <c r="J24" s="16">
        <f t="shared" si="14"/>
        <v>264.8</v>
      </c>
      <c r="K24" s="16">
        <f>K23</f>
        <v>126.91</v>
      </c>
      <c r="L24" s="16">
        <f t="shared" si="14"/>
        <v>4.12</v>
      </c>
      <c r="M24" s="16">
        <f>M23</f>
        <v>38.528</v>
      </c>
      <c r="N24" s="16">
        <f t="shared" si="14"/>
        <v>684.8</v>
      </c>
      <c r="O24" s="16">
        <f>O23</f>
        <v>264.99816</v>
      </c>
      <c r="P24" s="16">
        <f t="shared" si="14"/>
        <v>0</v>
      </c>
      <c r="Q24" s="16"/>
      <c r="R24" s="16">
        <f t="shared" si="14"/>
        <v>0</v>
      </c>
      <c r="S24" s="16"/>
      <c r="T24" s="16">
        <f t="shared" si="14"/>
        <v>324.8</v>
      </c>
      <c r="U24" s="16"/>
      <c r="V24" s="16">
        <f t="shared" si="14"/>
        <v>0</v>
      </c>
      <c r="W24" s="16"/>
      <c r="X24" s="16">
        <f t="shared" si="14"/>
        <v>0</v>
      </c>
      <c r="Y24" s="16"/>
      <c r="Z24" s="16">
        <f t="shared" si="14"/>
        <v>429.78</v>
      </c>
      <c r="AA24" s="16"/>
      <c r="AB24" s="16">
        <f t="shared" si="14"/>
        <v>0</v>
      </c>
      <c r="AC24" s="16"/>
      <c r="AD24" s="16">
        <f t="shared" si="14"/>
        <v>0</v>
      </c>
      <c r="AE24" s="20"/>
      <c r="AF24" s="97"/>
      <c r="AG24" s="62">
        <f t="shared" si="3"/>
        <v>1925.1999999999998</v>
      </c>
      <c r="AH24" s="54">
        <f t="shared" si="4"/>
        <v>485.82000000000005</v>
      </c>
      <c r="AI24" s="54">
        <f t="shared" si="4"/>
        <v>250.10799999999998</v>
      </c>
    </row>
    <row r="25" spans="1:35" s="30" customFormat="1" ht="18.75">
      <c r="A25" s="35" t="s">
        <v>18</v>
      </c>
      <c r="B25" s="29">
        <f t="shared" si="14"/>
        <v>1925.1999999999998</v>
      </c>
      <c r="C25" s="21">
        <f t="shared" si="14"/>
        <v>1170.62</v>
      </c>
      <c r="D25" s="21">
        <f t="shared" si="14"/>
        <v>515.1061599999999</v>
      </c>
      <c r="E25" s="21">
        <f t="shared" si="14"/>
        <v>515.1061599999999</v>
      </c>
      <c r="F25" s="29">
        <f t="shared" si="0"/>
        <v>26.75598171618533</v>
      </c>
      <c r="G25" s="29">
        <f t="shared" si="1"/>
        <v>44.002849771915734</v>
      </c>
      <c r="H25" s="17">
        <f t="shared" si="14"/>
        <v>216.9</v>
      </c>
      <c r="I25" s="17">
        <f>I24</f>
        <v>84.67</v>
      </c>
      <c r="J25" s="17">
        <f t="shared" si="14"/>
        <v>264.8</v>
      </c>
      <c r="K25" s="17">
        <f>K24</f>
        <v>126.91</v>
      </c>
      <c r="L25" s="17">
        <f t="shared" si="14"/>
        <v>4.12</v>
      </c>
      <c r="M25" s="17">
        <f>M24</f>
        <v>38.528</v>
      </c>
      <c r="N25" s="17">
        <f t="shared" si="14"/>
        <v>684.8</v>
      </c>
      <c r="O25" s="17">
        <f>O24</f>
        <v>264.99816</v>
      </c>
      <c r="P25" s="17">
        <f t="shared" si="14"/>
        <v>0</v>
      </c>
      <c r="Q25" s="17"/>
      <c r="R25" s="17">
        <f t="shared" si="14"/>
        <v>0</v>
      </c>
      <c r="S25" s="17"/>
      <c r="T25" s="17">
        <f t="shared" si="14"/>
        <v>324.8</v>
      </c>
      <c r="U25" s="17"/>
      <c r="V25" s="17">
        <f t="shared" si="14"/>
        <v>0</v>
      </c>
      <c r="W25" s="17"/>
      <c r="X25" s="17">
        <f t="shared" si="14"/>
        <v>0</v>
      </c>
      <c r="Y25" s="17"/>
      <c r="Z25" s="17">
        <f t="shared" si="14"/>
        <v>429.78</v>
      </c>
      <c r="AA25" s="17"/>
      <c r="AB25" s="17">
        <f t="shared" si="14"/>
        <v>0</v>
      </c>
      <c r="AC25" s="17"/>
      <c r="AD25" s="17">
        <f t="shared" si="14"/>
        <v>0</v>
      </c>
      <c r="AE25" s="21"/>
      <c r="AF25" s="98"/>
      <c r="AG25" s="62">
        <f t="shared" si="3"/>
        <v>1925.1999999999998</v>
      </c>
      <c r="AH25" s="54">
        <f t="shared" si="4"/>
        <v>485.82000000000005</v>
      </c>
      <c r="AI25" s="54">
        <f t="shared" si="4"/>
        <v>250.10799999999998</v>
      </c>
    </row>
    <row r="26" spans="1:35" s="30" customFormat="1" ht="133.5" customHeight="1">
      <c r="A26" s="13" t="s">
        <v>40</v>
      </c>
      <c r="B26" s="29">
        <f>H26+J26+L26+N26+P26+R26+T26+V26+X26+Z26+AB26+AD26</f>
        <v>83624.20000000001</v>
      </c>
      <c r="C26" s="21">
        <f>H26+J26+L26+N26</f>
        <v>38313.50247</v>
      </c>
      <c r="D26" s="21">
        <f>I26+K26+M26+O26+Q26+S26+U26+W26+Y26+AA26+AC26++AE26</f>
        <v>35130.047080000004</v>
      </c>
      <c r="E26" s="21">
        <f>D26</f>
        <v>35130.047080000004</v>
      </c>
      <c r="F26" s="29">
        <f>E26*100/B26</f>
        <v>42.009426792722685</v>
      </c>
      <c r="G26" s="29">
        <f t="shared" si="1"/>
        <v>91.69103531452734</v>
      </c>
      <c r="H26" s="18">
        <v>16834.982</v>
      </c>
      <c r="I26" s="18">
        <v>14042.92228</v>
      </c>
      <c r="J26" s="18">
        <v>7512.744</v>
      </c>
      <c r="K26" s="18">
        <v>7595.84341</v>
      </c>
      <c r="L26" s="18">
        <v>5043.96947</v>
      </c>
      <c r="M26" s="18">
        <v>5514.43964</v>
      </c>
      <c r="N26" s="18">
        <v>8921.807</v>
      </c>
      <c r="O26" s="18">
        <v>7976.84175</v>
      </c>
      <c r="P26" s="18">
        <v>5853.813</v>
      </c>
      <c r="Q26" s="18"/>
      <c r="R26" s="18">
        <v>4597.745</v>
      </c>
      <c r="S26" s="18"/>
      <c r="T26" s="18">
        <v>10450.744</v>
      </c>
      <c r="U26" s="18"/>
      <c r="V26" s="18">
        <v>4540.024</v>
      </c>
      <c r="W26" s="18"/>
      <c r="X26" s="18">
        <v>2410.272</v>
      </c>
      <c r="Y26" s="18"/>
      <c r="Z26" s="18">
        <v>6715.048</v>
      </c>
      <c r="AA26" s="18"/>
      <c r="AB26" s="18">
        <v>3489.36255</v>
      </c>
      <c r="AC26" s="18"/>
      <c r="AD26" s="18">
        <v>7253.68898</v>
      </c>
      <c r="AE26" s="21"/>
      <c r="AF26" s="96" t="s">
        <v>51</v>
      </c>
      <c r="AG26" s="62">
        <f t="shared" si="3"/>
        <v>83624.20000000001</v>
      </c>
      <c r="AH26" s="54">
        <f t="shared" si="4"/>
        <v>29391.69547</v>
      </c>
      <c r="AI26" s="54">
        <f t="shared" si="4"/>
        <v>27153.20533</v>
      </c>
    </row>
    <row r="27" spans="1:35" s="30" customFormat="1" ht="18.75">
      <c r="A27" s="34" t="s">
        <v>23</v>
      </c>
      <c r="B27" s="20">
        <f aca="true" t="shared" si="15" ref="B27:AD28">B26</f>
        <v>83624.20000000001</v>
      </c>
      <c r="C27" s="19">
        <f t="shared" si="15"/>
        <v>38313.50247</v>
      </c>
      <c r="D27" s="19">
        <f t="shared" si="15"/>
        <v>35130.047080000004</v>
      </c>
      <c r="E27" s="19">
        <f>E26</f>
        <v>35130.047080000004</v>
      </c>
      <c r="F27" s="29">
        <f t="shared" si="0"/>
        <v>42.009426792722685</v>
      </c>
      <c r="G27" s="29">
        <f t="shared" si="1"/>
        <v>91.69103531452734</v>
      </c>
      <c r="H27" s="16">
        <f t="shared" si="15"/>
        <v>16834.982</v>
      </c>
      <c r="I27" s="16">
        <f>I26</f>
        <v>14042.92228</v>
      </c>
      <c r="J27" s="16">
        <f t="shared" si="15"/>
        <v>7512.744</v>
      </c>
      <c r="K27" s="16">
        <f>K26</f>
        <v>7595.84341</v>
      </c>
      <c r="L27" s="16">
        <f t="shared" si="15"/>
        <v>5043.96947</v>
      </c>
      <c r="M27" s="16">
        <f>M26</f>
        <v>5514.43964</v>
      </c>
      <c r="N27" s="16">
        <f t="shared" si="15"/>
        <v>8921.807</v>
      </c>
      <c r="O27" s="16">
        <f>O26</f>
        <v>7976.84175</v>
      </c>
      <c r="P27" s="16">
        <f t="shared" si="15"/>
        <v>5853.813</v>
      </c>
      <c r="Q27" s="16"/>
      <c r="R27" s="16">
        <f t="shared" si="15"/>
        <v>4597.745</v>
      </c>
      <c r="S27" s="16"/>
      <c r="T27" s="16">
        <f t="shared" si="15"/>
        <v>10450.744</v>
      </c>
      <c r="U27" s="16"/>
      <c r="V27" s="16">
        <f t="shared" si="15"/>
        <v>4540.024</v>
      </c>
      <c r="W27" s="16"/>
      <c r="X27" s="16">
        <f t="shared" si="15"/>
        <v>2410.272</v>
      </c>
      <c r="Y27" s="16"/>
      <c r="Z27" s="16">
        <f t="shared" si="15"/>
        <v>6715.048</v>
      </c>
      <c r="AA27" s="16"/>
      <c r="AB27" s="16">
        <f t="shared" si="15"/>
        <v>3489.36255</v>
      </c>
      <c r="AC27" s="16"/>
      <c r="AD27" s="16">
        <f t="shared" si="15"/>
        <v>7253.68898</v>
      </c>
      <c r="AE27" s="19"/>
      <c r="AF27" s="97"/>
      <c r="AG27" s="62">
        <f t="shared" si="3"/>
        <v>83624.20000000001</v>
      </c>
      <c r="AH27" s="54">
        <f t="shared" si="4"/>
        <v>29391.69547</v>
      </c>
      <c r="AI27" s="54">
        <f t="shared" si="4"/>
        <v>27153.20533</v>
      </c>
    </row>
    <row r="28" spans="1:35" s="30" customFormat="1" ht="16.5" customHeight="1">
      <c r="A28" s="13" t="s">
        <v>18</v>
      </c>
      <c r="B28" s="29">
        <f t="shared" si="15"/>
        <v>83624.20000000001</v>
      </c>
      <c r="C28" s="21">
        <f t="shared" si="15"/>
        <v>38313.50247</v>
      </c>
      <c r="D28" s="21">
        <f t="shared" si="15"/>
        <v>35130.047080000004</v>
      </c>
      <c r="E28" s="21">
        <f>E27</f>
        <v>35130.047080000004</v>
      </c>
      <c r="F28" s="29">
        <f t="shared" si="0"/>
        <v>42.009426792722685</v>
      </c>
      <c r="G28" s="29">
        <f t="shared" si="1"/>
        <v>91.69103531452734</v>
      </c>
      <c r="H28" s="17">
        <f t="shared" si="15"/>
        <v>16834.982</v>
      </c>
      <c r="I28" s="17">
        <f>I27</f>
        <v>14042.92228</v>
      </c>
      <c r="J28" s="17">
        <f t="shared" si="15"/>
        <v>7512.744</v>
      </c>
      <c r="K28" s="17">
        <f>K27</f>
        <v>7595.84341</v>
      </c>
      <c r="L28" s="17">
        <f t="shared" si="15"/>
        <v>5043.96947</v>
      </c>
      <c r="M28" s="17">
        <f>M27</f>
        <v>5514.43964</v>
      </c>
      <c r="N28" s="17">
        <f t="shared" si="15"/>
        <v>8921.807</v>
      </c>
      <c r="O28" s="17">
        <f>O27</f>
        <v>7976.84175</v>
      </c>
      <c r="P28" s="17">
        <f t="shared" si="15"/>
        <v>5853.813</v>
      </c>
      <c r="Q28" s="17"/>
      <c r="R28" s="17">
        <f t="shared" si="15"/>
        <v>4597.745</v>
      </c>
      <c r="S28" s="17"/>
      <c r="T28" s="17">
        <f t="shared" si="15"/>
        <v>10450.744</v>
      </c>
      <c r="U28" s="17"/>
      <c r="V28" s="17">
        <f t="shared" si="15"/>
        <v>4540.024</v>
      </c>
      <c r="W28" s="17"/>
      <c r="X28" s="17">
        <f t="shared" si="15"/>
        <v>2410.272</v>
      </c>
      <c r="Y28" s="17"/>
      <c r="Z28" s="17">
        <f t="shared" si="15"/>
        <v>6715.048</v>
      </c>
      <c r="AA28" s="17"/>
      <c r="AB28" s="17">
        <f t="shared" si="15"/>
        <v>3489.36255</v>
      </c>
      <c r="AC28" s="17"/>
      <c r="AD28" s="17">
        <f t="shared" si="15"/>
        <v>7253.68898</v>
      </c>
      <c r="AE28" s="29"/>
      <c r="AF28" s="98"/>
      <c r="AG28" s="62">
        <f t="shared" si="3"/>
        <v>83624.20000000001</v>
      </c>
      <c r="AH28" s="54">
        <f t="shared" si="4"/>
        <v>29391.69547</v>
      </c>
      <c r="AI28" s="54">
        <f t="shared" si="4"/>
        <v>27153.20533</v>
      </c>
    </row>
    <row r="29" spans="1:35" s="30" customFormat="1" ht="86.25" customHeight="1">
      <c r="A29" s="36" t="s">
        <v>31</v>
      </c>
      <c r="B29" s="29">
        <f>B31+B32</f>
        <v>6817.300000000001</v>
      </c>
      <c r="C29" s="21">
        <f>C30</f>
        <v>2759.4012000000002</v>
      </c>
      <c r="D29" s="21">
        <f>D30</f>
        <v>659.933</v>
      </c>
      <c r="E29" s="29">
        <f>I29+K29+M29+O29+Q29+S29+U29+W29+Y29+AA29+AC29++AE29</f>
        <v>2818.07592</v>
      </c>
      <c r="F29" s="29">
        <f>E29*100/B29</f>
        <v>41.3371264283514</v>
      </c>
      <c r="G29" s="29">
        <f>E29*100/C29</f>
        <v>102.12635697918809</v>
      </c>
      <c r="H29" s="18">
        <f>H31+H32</f>
        <v>1422.7714</v>
      </c>
      <c r="I29" s="18">
        <f>I30</f>
        <v>273.52561</v>
      </c>
      <c r="J29" s="18">
        <f aca="true" t="shared" si="16" ref="J29:AD29">J31+J32</f>
        <v>725.5634</v>
      </c>
      <c r="K29" s="18">
        <f>K30</f>
        <v>1304.81105</v>
      </c>
      <c r="L29" s="18">
        <f t="shared" si="16"/>
        <v>611.0663999999999</v>
      </c>
      <c r="M29" s="18">
        <f>M30</f>
        <v>493.63954</v>
      </c>
      <c r="N29" s="18">
        <f t="shared" si="16"/>
        <v>623.4194</v>
      </c>
      <c r="O29" s="18">
        <f>O30</f>
        <v>746.0997199999999</v>
      </c>
      <c r="P29" s="18">
        <f t="shared" si="16"/>
        <v>538.4903999999999</v>
      </c>
      <c r="Q29" s="18"/>
      <c r="R29" s="18">
        <f t="shared" si="16"/>
        <v>489.01640000000003</v>
      </c>
      <c r="S29" s="18"/>
      <c r="T29" s="18">
        <f t="shared" si="16"/>
        <v>629.9954</v>
      </c>
      <c r="U29" s="18"/>
      <c r="V29" s="18">
        <f t="shared" si="16"/>
        <v>389.94440000000003</v>
      </c>
      <c r="W29" s="18"/>
      <c r="X29" s="18">
        <f t="shared" si="16"/>
        <v>378.47040000000004</v>
      </c>
      <c r="Y29" s="18"/>
      <c r="Z29" s="18">
        <f t="shared" si="16"/>
        <v>323.7294</v>
      </c>
      <c r="AA29" s="18"/>
      <c r="AB29" s="18">
        <f t="shared" si="16"/>
        <v>231.5344</v>
      </c>
      <c r="AC29" s="18"/>
      <c r="AD29" s="18">
        <f t="shared" si="16"/>
        <v>453.2986</v>
      </c>
      <c r="AE29" s="29"/>
      <c r="AF29" s="96" t="s">
        <v>69</v>
      </c>
      <c r="AG29" s="62">
        <f t="shared" si="3"/>
        <v>6817.300000000001</v>
      </c>
      <c r="AH29" s="54">
        <f t="shared" si="4"/>
        <v>2759.4012000000002</v>
      </c>
      <c r="AI29" s="54">
        <f t="shared" si="4"/>
        <v>2071.9762</v>
      </c>
    </row>
    <row r="30" spans="1:35" s="30" customFormat="1" ht="21.75" customHeight="1">
      <c r="A30" s="37" t="s">
        <v>23</v>
      </c>
      <c r="B30" s="20">
        <f>B31+B32</f>
        <v>6817.300000000001</v>
      </c>
      <c r="C30" s="20">
        <f>C31+C32</f>
        <v>2759.4012000000002</v>
      </c>
      <c r="D30" s="20">
        <f>D31+D32</f>
        <v>659.933</v>
      </c>
      <c r="E30" s="20">
        <f>E31+E32</f>
        <v>2696.70292</v>
      </c>
      <c r="F30" s="29">
        <f aca="true" t="shared" si="17" ref="F30:F36">E30*100/B30</f>
        <v>39.55675883414254</v>
      </c>
      <c r="G30" s="29">
        <f aca="true" t="shared" si="18" ref="G30:G36">E30*100/C30</f>
        <v>97.7278302263549</v>
      </c>
      <c r="H30" s="15">
        <f>H31+H32</f>
        <v>1422.7714</v>
      </c>
      <c r="I30" s="15">
        <f>I31+I32</f>
        <v>273.52561</v>
      </c>
      <c r="J30" s="15">
        <f aca="true" t="shared" si="19" ref="J30:AD30">J31+J32</f>
        <v>725.5634</v>
      </c>
      <c r="K30" s="15">
        <f t="shared" si="19"/>
        <v>1304.81105</v>
      </c>
      <c r="L30" s="15">
        <f t="shared" si="19"/>
        <v>611.0663999999999</v>
      </c>
      <c r="M30" s="15">
        <f>M31+M32</f>
        <v>493.63954</v>
      </c>
      <c r="N30" s="15">
        <f t="shared" si="19"/>
        <v>623.4194</v>
      </c>
      <c r="O30" s="15">
        <f>O31+O32</f>
        <v>746.0997199999999</v>
      </c>
      <c r="P30" s="15">
        <f t="shared" si="19"/>
        <v>538.4903999999999</v>
      </c>
      <c r="Q30" s="15"/>
      <c r="R30" s="15">
        <f t="shared" si="19"/>
        <v>489.01640000000003</v>
      </c>
      <c r="S30" s="15"/>
      <c r="T30" s="15">
        <f t="shared" si="19"/>
        <v>629.9954</v>
      </c>
      <c r="U30" s="15"/>
      <c r="V30" s="15">
        <f t="shared" si="19"/>
        <v>389.94440000000003</v>
      </c>
      <c r="W30" s="15"/>
      <c r="X30" s="15">
        <f t="shared" si="19"/>
        <v>378.47040000000004</v>
      </c>
      <c r="Y30" s="15"/>
      <c r="Z30" s="15">
        <f t="shared" si="19"/>
        <v>323.7294</v>
      </c>
      <c r="AA30" s="15"/>
      <c r="AB30" s="15">
        <f t="shared" si="19"/>
        <v>231.5344</v>
      </c>
      <c r="AC30" s="15"/>
      <c r="AD30" s="15">
        <f t="shared" si="19"/>
        <v>453.2986</v>
      </c>
      <c r="AE30" s="15"/>
      <c r="AF30" s="97"/>
      <c r="AG30" s="62">
        <f t="shared" si="3"/>
        <v>6817.300000000001</v>
      </c>
      <c r="AH30" s="54">
        <f t="shared" si="4"/>
        <v>2759.4012000000002</v>
      </c>
      <c r="AI30" s="54">
        <f t="shared" si="4"/>
        <v>2071.9762</v>
      </c>
    </row>
    <row r="31" spans="1:35" s="30" customFormat="1" ht="20.25" customHeight="1">
      <c r="A31" s="13" t="s">
        <v>32</v>
      </c>
      <c r="B31" s="29">
        <f>H31+J31+L31+N31+P31+R31+T31+V31+X31+Z31+AB31+AD31</f>
        <v>6026.4000000000015</v>
      </c>
      <c r="C31" s="18">
        <f>H31+J31+L31</f>
        <v>2255.429</v>
      </c>
      <c r="D31" s="29">
        <v>643.933</v>
      </c>
      <c r="E31" s="29">
        <f>I31+K31+M31+P31</f>
        <v>2132.11236</v>
      </c>
      <c r="F31" s="29">
        <f t="shared" si="17"/>
        <v>35.37953604141775</v>
      </c>
      <c r="G31" s="29">
        <f t="shared" si="18"/>
        <v>94.53245302778318</v>
      </c>
      <c r="H31" s="18">
        <v>977.47</v>
      </c>
      <c r="I31" s="18">
        <v>0</v>
      </c>
      <c r="J31" s="18">
        <v>682.823</v>
      </c>
      <c r="K31" s="18">
        <v>1148.47004</v>
      </c>
      <c r="L31" s="18">
        <v>595.136</v>
      </c>
      <c r="M31" s="18">
        <v>461.08232</v>
      </c>
      <c r="N31" s="18">
        <v>607.489</v>
      </c>
      <c r="O31" s="88">
        <v>643.933</v>
      </c>
      <c r="P31" s="18">
        <v>522.56</v>
      </c>
      <c r="Q31" s="18"/>
      <c r="R31" s="18">
        <v>433.086</v>
      </c>
      <c r="S31" s="18"/>
      <c r="T31" s="18">
        <v>602.065</v>
      </c>
      <c r="U31" s="18"/>
      <c r="V31" s="18">
        <v>374.014</v>
      </c>
      <c r="W31" s="18"/>
      <c r="X31" s="18">
        <v>362.54</v>
      </c>
      <c r="Y31" s="18"/>
      <c r="Z31" s="18">
        <v>307.799</v>
      </c>
      <c r="AA31" s="18"/>
      <c r="AB31" s="18">
        <v>215.604</v>
      </c>
      <c r="AC31" s="18"/>
      <c r="AD31" s="18">
        <v>345.814</v>
      </c>
      <c r="AE31" s="21"/>
      <c r="AF31" s="97"/>
      <c r="AG31" s="62">
        <f t="shared" si="3"/>
        <v>6026.4000000000015</v>
      </c>
      <c r="AH31" s="54">
        <f t="shared" si="4"/>
        <v>2255.429</v>
      </c>
      <c r="AI31" s="54">
        <f t="shared" si="4"/>
        <v>1609.55236</v>
      </c>
    </row>
    <row r="32" spans="1:35" s="30" customFormat="1" ht="32.25" customHeight="1">
      <c r="A32" s="13" t="s">
        <v>33</v>
      </c>
      <c r="B32" s="29">
        <f>H32+J32+L32+N32+P32+R32+T32+V32+X32+Z32+AB32+AD32</f>
        <v>790.8999999999997</v>
      </c>
      <c r="C32" s="17">
        <f>H32+J32+L32</f>
        <v>503.97220000000004</v>
      </c>
      <c r="D32" s="29">
        <v>16</v>
      </c>
      <c r="E32" s="29">
        <f>I32+K32+M32+O32</f>
        <v>564.5905600000001</v>
      </c>
      <c r="F32" s="29">
        <f t="shared" si="17"/>
        <v>71.38583386015935</v>
      </c>
      <c r="G32" s="29">
        <f t="shared" si="18"/>
        <v>112.02811583654814</v>
      </c>
      <c r="H32" s="17">
        <v>445.3014</v>
      </c>
      <c r="I32" s="17">
        <f>273.52561</f>
        <v>273.52561</v>
      </c>
      <c r="J32" s="17">
        <v>42.7404</v>
      </c>
      <c r="K32" s="17">
        <v>156.34101</v>
      </c>
      <c r="L32" s="17">
        <v>15.9304</v>
      </c>
      <c r="M32" s="17">
        <v>32.55722</v>
      </c>
      <c r="N32" s="17">
        <v>15.9304</v>
      </c>
      <c r="O32" s="89">
        <v>102.16672</v>
      </c>
      <c r="P32" s="17">
        <v>15.9304</v>
      </c>
      <c r="Q32" s="17"/>
      <c r="R32" s="17">
        <v>55.9304</v>
      </c>
      <c r="S32" s="17"/>
      <c r="T32" s="17">
        <v>27.9304</v>
      </c>
      <c r="U32" s="17"/>
      <c r="V32" s="17">
        <v>15.9304</v>
      </c>
      <c r="W32" s="17"/>
      <c r="X32" s="17">
        <v>15.9304</v>
      </c>
      <c r="Y32" s="17"/>
      <c r="Z32" s="17">
        <v>15.9304</v>
      </c>
      <c r="AA32" s="17"/>
      <c r="AB32" s="17">
        <v>15.9304</v>
      </c>
      <c r="AC32" s="17"/>
      <c r="AD32" s="17">
        <v>107.4846</v>
      </c>
      <c r="AE32" s="21"/>
      <c r="AF32" s="98"/>
      <c r="AG32" s="62">
        <f t="shared" si="3"/>
        <v>790.8999999999997</v>
      </c>
      <c r="AH32" s="54">
        <f t="shared" si="4"/>
        <v>503.97220000000004</v>
      </c>
      <c r="AI32" s="54">
        <f t="shared" si="4"/>
        <v>462.42384000000004</v>
      </c>
    </row>
    <row r="33" spans="1:35" s="30" customFormat="1" ht="27.75" customHeight="1">
      <c r="A33" s="44" t="s">
        <v>24</v>
      </c>
      <c r="B33" s="45">
        <f>B34+B35+B36</f>
        <v>114431.60000000002</v>
      </c>
      <c r="C33" s="45">
        <f>C34+C35+C36</f>
        <v>34854.05567</v>
      </c>
      <c r="D33" s="45">
        <f>D34+D35+D36</f>
        <v>39846.57546</v>
      </c>
      <c r="E33" s="45">
        <f>E34+E35+E36</f>
        <v>41341.78538</v>
      </c>
      <c r="F33" s="84">
        <f t="shared" si="17"/>
        <v>36.1279448858532</v>
      </c>
      <c r="G33" s="84">
        <f t="shared" si="18"/>
        <v>118.6139879141359</v>
      </c>
      <c r="H33" s="46">
        <f aca="true" t="shared" si="20" ref="H33:AD33">H34+H35+H36</f>
        <v>19358.205400000003</v>
      </c>
      <c r="I33" s="46">
        <f>I10+I6</f>
        <v>14833.21728</v>
      </c>
      <c r="J33" s="46">
        <f t="shared" si="20"/>
        <v>9129.4594</v>
      </c>
      <c r="K33" s="46">
        <f>K10+K6</f>
        <v>9430.33304</v>
      </c>
      <c r="L33" s="46">
        <f t="shared" si="20"/>
        <v>6366.390869999999</v>
      </c>
      <c r="M33" s="46">
        <f>M10+M6</f>
        <v>6807.29759</v>
      </c>
      <c r="N33" s="46">
        <f t="shared" si="20"/>
        <v>14328.930400000001</v>
      </c>
      <c r="O33" s="46">
        <f>O10+O6</f>
        <v>10933.87047</v>
      </c>
      <c r="P33" s="46">
        <f t="shared" si="20"/>
        <v>7300.2054</v>
      </c>
      <c r="Q33" s="46"/>
      <c r="R33" s="46">
        <f t="shared" si="20"/>
        <v>5693.213400000001</v>
      </c>
      <c r="S33" s="46"/>
      <c r="T33" s="46">
        <f t="shared" si="20"/>
        <v>18462.7014</v>
      </c>
      <c r="U33" s="46"/>
      <c r="V33" s="46">
        <f t="shared" si="20"/>
        <v>5787.5204</v>
      </c>
      <c r="W33" s="46"/>
      <c r="X33" s="46">
        <f t="shared" si="20"/>
        <v>3194.6944000000003</v>
      </c>
      <c r="Y33" s="46"/>
      <c r="Z33" s="46">
        <f t="shared" si="20"/>
        <v>10502.8644</v>
      </c>
      <c r="AA33" s="46"/>
      <c r="AB33" s="46">
        <f t="shared" si="20"/>
        <v>4544.748949999999</v>
      </c>
      <c r="AC33" s="46"/>
      <c r="AD33" s="46">
        <f t="shared" si="20"/>
        <v>9762.665579999999</v>
      </c>
      <c r="AE33" s="45"/>
      <c r="AF33" s="47"/>
      <c r="AG33" s="54">
        <f t="shared" si="3"/>
        <v>114431.6</v>
      </c>
      <c r="AH33" s="54">
        <f aca="true" t="shared" si="21" ref="AH33:AI36">H33+J33+L33</f>
        <v>34854.05567</v>
      </c>
      <c r="AI33" s="54">
        <f t="shared" si="21"/>
        <v>31070.847910000004</v>
      </c>
    </row>
    <row r="34" spans="1:35" s="30" customFormat="1" ht="33.75" customHeight="1">
      <c r="A34" s="34" t="s">
        <v>32</v>
      </c>
      <c r="B34" s="20">
        <f>H34+J34+L34+N34+P34+R34+T34+V34+X34+Z34+AB34+AD34</f>
        <v>6026.4000000000015</v>
      </c>
      <c r="C34" s="20">
        <f>H34+J34+L34</f>
        <v>2255.429</v>
      </c>
      <c r="D34" s="19">
        <f>D31</f>
        <v>643.933</v>
      </c>
      <c r="E34" s="19">
        <f>I34+K34+M34</f>
        <v>1609.55236</v>
      </c>
      <c r="F34" s="29">
        <f t="shared" si="17"/>
        <v>26.708355900703566</v>
      </c>
      <c r="G34" s="29">
        <f t="shared" si="18"/>
        <v>71.36346832465132</v>
      </c>
      <c r="H34" s="16">
        <f>H31</f>
        <v>977.47</v>
      </c>
      <c r="I34" s="16">
        <f>I31</f>
        <v>0</v>
      </c>
      <c r="J34" s="16">
        <f aca="true" t="shared" si="22" ref="J34:AD34">J31</f>
        <v>682.823</v>
      </c>
      <c r="K34" s="16">
        <f>K31</f>
        <v>1148.47004</v>
      </c>
      <c r="L34" s="16">
        <f t="shared" si="22"/>
        <v>595.136</v>
      </c>
      <c r="M34" s="16">
        <f>M31</f>
        <v>461.08232</v>
      </c>
      <c r="N34" s="16">
        <f t="shared" si="22"/>
        <v>607.489</v>
      </c>
      <c r="O34" s="16">
        <f>O31</f>
        <v>643.933</v>
      </c>
      <c r="P34" s="16">
        <f t="shared" si="22"/>
        <v>522.56</v>
      </c>
      <c r="Q34" s="16"/>
      <c r="R34" s="16">
        <f t="shared" si="22"/>
        <v>433.086</v>
      </c>
      <c r="S34" s="16"/>
      <c r="T34" s="16">
        <f t="shared" si="22"/>
        <v>602.065</v>
      </c>
      <c r="U34" s="16"/>
      <c r="V34" s="16">
        <f t="shared" si="22"/>
        <v>374.014</v>
      </c>
      <c r="W34" s="16"/>
      <c r="X34" s="16">
        <f t="shared" si="22"/>
        <v>362.54</v>
      </c>
      <c r="Y34" s="16"/>
      <c r="Z34" s="16">
        <f t="shared" si="22"/>
        <v>307.799</v>
      </c>
      <c r="AA34" s="16"/>
      <c r="AB34" s="16">
        <f t="shared" si="22"/>
        <v>215.604</v>
      </c>
      <c r="AC34" s="16"/>
      <c r="AD34" s="16">
        <f t="shared" si="22"/>
        <v>345.814</v>
      </c>
      <c r="AE34" s="19"/>
      <c r="AF34" s="42"/>
      <c r="AG34" s="54">
        <f t="shared" si="3"/>
        <v>6026.4000000000015</v>
      </c>
      <c r="AH34" s="54">
        <f t="shared" si="21"/>
        <v>2255.429</v>
      </c>
      <c r="AI34" s="54">
        <f t="shared" si="21"/>
        <v>1609.55236</v>
      </c>
    </row>
    <row r="35" spans="1:35" s="30" customFormat="1" ht="18.75">
      <c r="A35" s="34" t="s">
        <v>33</v>
      </c>
      <c r="B35" s="20">
        <f>H35+J35+L35+N35+P35+R35+T35+V35+X35+Z35+AB35+AD35</f>
        <v>790.8999999999997</v>
      </c>
      <c r="C35" s="20">
        <f>H35+J35+L35</f>
        <v>503.97220000000004</v>
      </c>
      <c r="D35" s="20">
        <f>D32</f>
        <v>16</v>
      </c>
      <c r="E35" s="20">
        <f>E32</f>
        <v>564.5905600000001</v>
      </c>
      <c r="F35" s="29">
        <f t="shared" si="17"/>
        <v>71.38583386015935</v>
      </c>
      <c r="G35" s="29">
        <f t="shared" si="18"/>
        <v>112.02811583654814</v>
      </c>
      <c r="H35" s="16">
        <f aca="true" t="shared" si="23" ref="H35:AD35">H32</f>
        <v>445.3014</v>
      </c>
      <c r="I35" s="16">
        <f>I32</f>
        <v>273.52561</v>
      </c>
      <c r="J35" s="16">
        <f t="shared" si="23"/>
        <v>42.7404</v>
      </c>
      <c r="K35" s="16">
        <f>K32</f>
        <v>156.34101</v>
      </c>
      <c r="L35" s="16">
        <f t="shared" si="23"/>
        <v>15.9304</v>
      </c>
      <c r="M35" s="16">
        <f>M32</f>
        <v>32.55722</v>
      </c>
      <c r="N35" s="16">
        <f t="shared" si="23"/>
        <v>15.9304</v>
      </c>
      <c r="O35" s="16">
        <f>O32</f>
        <v>102.16672</v>
      </c>
      <c r="P35" s="16">
        <f t="shared" si="23"/>
        <v>15.9304</v>
      </c>
      <c r="Q35" s="16"/>
      <c r="R35" s="16">
        <f t="shared" si="23"/>
        <v>55.9304</v>
      </c>
      <c r="S35" s="16"/>
      <c r="T35" s="16">
        <f t="shared" si="23"/>
        <v>27.9304</v>
      </c>
      <c r="U35" s="16"/>
      <c r="V35" s="16">
        <f t="shared" si="23"/>
        <v>15.9304</v>
      </c>
      <c r="W35" s="16"/>
      <c r="X35" s="16">
        <f t="shared" si="23"/>
        <v>15.9304</v>
      </c>
      <c r="Y35" s="16"/>
      <c r="Z35" s="16">
        <f t="shared" si="23"/>
        <v>15.9304</v>
      </c>
      <c r="AA35" s="16"/>
      <c r="AB35" s="16">
        <f t="shared" si="23"/>
        <v>15.9304</v>
      </c>
      <c r="AC35" s="16"/>
      <c r="AD35" s="16">
        <f t="shared" si="23"/>
        <v>107.4846</v>
      </c>
      <c r="AE35" s="19"/>
      <c r="AF35" s="42"/>
      <c r="AG35" s="54">
        <f t="shared" si="3"/>
        <v>790.8999999999997</v>
      </c>
      <c r="AH35" s="54">
        <f t="shared" si="21"/>
        <v>503.97220000000004</v>
      </c>
      <c r="AI35" s="54">
        <f t="shared" si="21"/>
        <v>462.42384000000004</v>
      </c>
    </row>
    <row r="36" spans="1:35" s="30" customFormat="1" ht="18.75">
      <c r="A36" s="38" t="s">
        <v>18</v>
      </c>
      <c r="B36" s="20">
        <f>B8+B12+B27</f>
        <v>107614.30000000002</v>
      </c>
      <c r="C36" s="20">
        <f>H36+J36+L36</f>
        <v>32094.65447</v>
      </c>
      <c r="D36" s="20">
        <f>D6+D11+D26</f>
        <v>39186.64246</v>
      </c>
      <c r="E36" s="20">
        <f>E6+E11+E26</f>
        <v>39167.64246</v>
      </c>
      <c r="F36" s="29">
        <f t="shared" si="17"/>
        <v>36.39631764551737</v>
      </c>
      <c r="G36" s="29">
        <f t="shared" si="18"/>
        <v>122.03790041301542</v>
      </c>
      <c r="H36" s="20">
        <f aca="true" t="shared" si="24" ref="H36:AD36">H8+H12+H27</f>
        <v>17935.434</v>
      </c>
      <c r="I36" s="20">
        <f>J6+I12+I26</f>
        <v>14559.69167</v>
      </c>
      <c r="J36" s="20">
        <f t="shared" si="24"/>
        <v>8403.896</v>
      </c>
      <c r="K36" s="20">
        <f>L6+K12+K26</f>
        <v>8125.52199</v>
      </c>
      <c r="L36" s="20">
        <f t="shared" si="24"/>
        <v>5755.32447</v>
      </c>
      <c r="M36" s="20">
        <f>N6+M12+M26</f>
        <v>6332.65805</v>
      </c>
      <c r="N36" s="20">
        <f t="shared" si="24"/>
        <v>13705.511</v>
      </c>
      <c r="O36" s="90">
        <f>O8+O12+O27</f>
        <v>10187.77075</v>
      </c>
      <c r="P36" s="20">
        <f t="shared" si="24"/>
        <v>6761.715</v>
      </c>
      <c r="Q36" s="20"/>
      <c r="R36" s="20">
        <f t="shared" si="24"/>
        <v>5204.197</v>
      </c>
      <c r="S36" s="20"/>
      <c r="T36" s="20">
        <f t="shared" si="24"/>
        <v>17832.706000000002</v>
      </c>
      <c r="U36" s="20"/>
      <c r="V36" s="20">
        <f t="shared" si="24"/>
        <v>5397.576</v>
      </c>
      <c r="W36" s="20"/>
      <c r="X36" s="20">
        <f t="shared" si="24"/>
        <v>2816.224</v>
      </c>
      <c r="Y36" s="20"/>
      <c r="Z36" s="20">
        <f t="shared" si="24"/>
        <v>10179.135</v>
      </c>
      <c r="AA36" s="20"/>
      <c r="AB36" s="20">
        <f t="shared" si="24"/>
        <v>4313.21455</v>
      </c>
      <c r="AC36" s="20"/>
      <c r="AD36" s="20">
        <f t="shared" si="24"/>
        <v>9309.366979999999</v>
      </c>
      <c r="AE36" s="20"/>
      <c r="AF36" s="42"/>
      <c r="AG36" s="54">
        <f t="shared" si="3"/>
        <v>107614.30000000002</v>
      </c>
      <c r="AH36" s="54">
        <f t="shared" si="21"/>
        <v>32094.65447</v>
      </c>
      <c r="AI36" s="54">
        <f t="shared" si="21"/>
        <v>29017.87171</v>
      </c>
    </row>
    <row r="37" spans="1:32" s="54" customFormat="1" ht="18.75">
      <c r="A37" s="65"/>
      <c r="B37" s="66"/>
      <c r="C37" s="67"/>
      <c r="D37" s="67"/>
      <c r="E37" s="67"/>
      <c r="F37" s="67"/>
      <c r="G37" s="67"/>
      <c r="H37" s="67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9"/>
    </row>
    <row r="38" spans="1:32" s="10" customFormat="1" ht="18.75">
      <c r="A38" s="39"/>
      <c r="B38" s="92" t="s">
        <v>43</v>
      </c>
      <c r="C38" s="92"/>
      <c r="D38" s="92"/>
      <c r="E38" s="92"/>
      <c r="F38" s="92"/>
      <c r="G38" s="92"/>
      <c r="H38" s="58"/>
      <c r="I38" s="58"/>
      <c r="J38" s="59"/>
      <c r="K38" s="59"/>
      <c r="L38" s="59"/>
      <c r="M38" s="59"/>
      <c r="N38" s="59"/>
      <c r="O38" s="59"/>
      <c r="P38" s="59"/>
      <c r="Q38" s="60"/>
      <c r="R38" s="59"/>
      <c r="S38" s="59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1"/>
      <c r="AF38" s="3"/>
    </row>
    <row r="39" spans="1:32" s="10" customFormat="1" ht="15.75">
      <c r="A39" s="39"/>
      <c r="B39" s="24"/>
      <c r="C39" s="24"/>
      <c r="D39" s="24"/>
      <c r="E39" s="24"/>
      <c r="F39" s="24"/>
      <c r="G39" s="24"/>
      <c r="H39" s="23"/>
      <c r="I39" s="23"/>
      <c r="J39" s="3"/>
      <c r="K39" s="3"/>
      <c r="L39" s="3"/>
      <c r="M39" s="3"/>
      <c r="N39" s="3"/>
      <c r="O39" s="3"/>
      <c r="P39" s="3"/>
      <c r="Q39" s="4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</row>
    <row r="40" spans="1:32" s="10" customFormat="1" ht="18.75">
      <c r="A40" s="39"/>
      <c r="B40" s="92" t="s">
        <v>29</v>
      </c>
      <c r="C40" s="92"/>
      <c r="D40" s="92"/>
      <c r="E40" s="92"/>
      <c r="F40" s="92"/>
      <c r="G40" s="92"/>
      <c r="H40" s="92"/>
      <c r="I40" s="92"/>
      <c r="J40" s="3"/>
      <c r="K40" s="3"/>
      <c r="L40" s="3"/>
      <c r="M40" s="3"/>
      <c r="N40" s="3"/>
      <c r="O40" s="3"/>
      <c r="P40" s="3"/>
      <c r="Q40" s="4"/>
      <c r="R40" s="3"/>
      <c r="S40" s="3"/>
      <c r="T40" s="1"/>
      <c r="U40" s="1"/>
      <c r="V40" s="1"/>
      <c r="W40" s="1"/>
      <c r="X40" s="1"/>
      <c r="Y40" s="1"/>
      <c r="Z40" s="32"/>
      <c r="AA40" s="1"/>
      <c r="AB40" s="32"/>
      <c r="AC40" s="1"/>
      <c r="AD40" s="1"/>
      <c r="AE40" s="1"/>
      <c r="AF40" s="3"/>
    </row>
    <row r="41" spans="1:32" s="10" customFormat="1" ht="18.75">
      <c r="A41" s="39"/>
      <c r="B41" s="71"/>
      <c r="C41" s="71"/>
      <c r="D41" s="71"/>
      <c r="E41" s="71"/>
      <c r="F41" s="71"/>
      <c r="G41" s="71"/>
      <c r="H41" s="71"/>
      <c r="I41" s="71"/>
      <c r="J41" s="3"/>
      <c r="K41" s="3"/>
      <c r="L41" s="3"/>
      <c r="M41" s="3"/>
      <c r="N41" s="3"/>
      <c r="O41" s="3"/>
      <c r="P41" s="3"/>
      <c r="Q41" s="4"/>
      <c r="R41" s="3"/>
      <c r="S41" s="3"/>
      <c r="T41" s="1"/>
      <c r="U41" s="1"/>
      <c r="V41" s="1"/>
      <c r="W41" s="1"/>
      <c r="X41" s="1"/>
      <c r="Y41" s="1"/>
      <c r="Z41" s="32"/>
      <c r="AA41" s="1"/>
      <c r="AB41" s="32"/>
      <c r="AC41" s="1"/>
      <c r="AD41" s="1"/>
      <c r="AE41" s="1"/>
      <c r="AF41" s="3"/>
    </row>
    <row r="42" spans="1:15" ht="35.25" customHeight="1">
      <c r="A42" s="63"/>
      <c r="B42" s="92"/>
      <c r="C42" s="92"/>
      <c r="D42" s="92"/>
      <c r="E42" s="92"/>
      <c r="F42" s="92"/>
      <c r="G42" s="92"/>
      <c r="H42" s="31"/>
      <c r="I42" s="28"/>
      <c r="O42" s="32"/>
    </row>
    <row r="43" spans="1:44" ht="35.25" customHeight="1">
      <c r="A43" s="63"/>
      <c r="B43" s="93"/>
      <c r="C43" s="93"/>
      <c r="D43" s="93"/>
      <c r="E43" s="93"/>
      <c r="F43" s="24"/>
      <c r="G43" s="24"/>
      <c r="H43" s="28"/>
      <c r="I43" s="31"/>
      <c r="O43" s="32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</row>
    <row r="44" spans="2:44" ht="19.5" customHeight="1">
      <c r="B44" s="94"/>
      <c r="C44" s="95"/>
      <c r="D44" s="95"/>
      <c r="E44" s="95"/>
      <c r="F44" s="95"/>
      <c r="G44" s="2"/>
      <c r="I44" s="32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</row>
    <row r="45" spans="33:44" ht="48.75" customHeight="1"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/>
    </row>
    <row r="46" ht="19.5" customHeight="1"/>
    <row r="47" ht="48.75" customHeight="1"/>
  </sheetData>
  <sheetProtection/>
  <mergeCells count="32">
    <mergeCell ref="B40:I40"/>
    <mergeCell ref="B42:G42"/>
    <mergeCell ref="B43:E43"/>
    <mergeCell ref="B44:F44"/>
    <mergeCell ref="AF17:AF19"/>
    <mergeCell ref="AF20:AF22"/>
    <mergeCell ref="AF23:AF25"/>
    <mergeCell ref="AF26:AF28"/>
    <mergeCell ref="AF29:AF32"/>
    <mergeCell ref="B38:G38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showGridLines="0" view="pageBreakPreview" zoomScale="66" zoomScaleNormal="70" zoomScaleSheetLayoutView="66" zoomScalePageLayoutView="0" workbookViewId="0" topLeftCell="A1">
      <pane xSplit="7" ySplit="3" topLeftCell="H23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B42" sqref="B42:G42"/>
    </sheetView>
  </sheetViews>
  <sheetFormatPr defaultColWidth="9.140625" defaultRowHeight="12.75"/>
  <cols>
    <col min="1" max="1" width="50.8515625" style="39" customWidth="1"/>
    <col min="2" max="2" width="15.140625" style="2" customWidth="1"/>
    <col min="3" max="3" width="13.8515625" style="25" customWidth="1"/>
    <col min="4" max="4" width="20.7109375" style="3" customWidth="1"/>
    <col min="5" max="5" width="17.421875" style="3" customWidth="1"/>
    <col min="6" max="7" width="13.421875" style="3" customWidth="1"/>
    <col min="8" max="19" width="16.140625" style="1" customWidth="1"/>
    <col min="20" max="31" width="16.140625" style="3" customWidth="1"/>
    <col min="32" max="32" width="59.28125" style="2" customWidth="1"/>
    <col min="33" max="33" width="13.8515625" style="1" customWidth="1"/>
    <col min="34" max="34" width="12.28125" style="1" customWidth="1"/>
    <col min="35" max="35" width="12.7109375" style="1" customWidth="1"/>
    <col min="36" max="16384" width="9.140625" style="1" customWidth="1"/>
  </cols>
  <sheetData>
    <row r="1" spans="1:19" ht="36.75" customHeight="1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32" s="5" customFormat="1" ht="18.75" customHeight="1">
      <c r="A2" s="108" t="s">
        <v>26</v>
      </c>
      <c r="B2" s="109" t="s">
        <v>42</v>
      </c>
      <c r="C2" s="109" t="s">
        <v>59</v>
      </c>
      <c r="D2" s="109" t="s">
        <v>60</v>
      </c>
      <c r="E2" s="109" t="s">
        <v>61</v>
      </c>
      <c r="F2" s="101" t="s">
        <v>13</v>
      </c>
      <c r="G2" s="101"/>
      <c r="H2" s="101" t="s">
        <v>0</v>
      </c>
      <c r="I2" s="101"/>
      <c r="J2" s="101" t="s">
        <v>1</v>
      </c>
      <c r="K2" s="101"/>
      <c r="L2" s="101" t="s">
        <v>2</v>
      </c>
      <c r="M2" s="101"/>
      <c r="N2" s="101" t="s">
        <v>3</v>
      </c>
      <c r="O2" s="101"/>
      <c r="P2" s="101" t="s">
        <v>4</v>
      </c>
      <c r="Q2" s="101"/>
      <c r="R2" s="101" t="s">
        <v>5</v>
      </c>
      <c r="S2" s="101"/>
      <c r="T2" s="101" t="s">
        <v>6</v>
      </c>
      <c r="U2" s="101"/>
      <c r="V2" s="101" t="s">
        <v>7</v>
      </c>
      <c r="W2" s="101"/>
      <c r="X2" s="101" t="s">
        <v>8</v>
      </c>
      <c r="Y2" s="101"/>
      <c r="Z2" s="101" t="s">
        <v>9</v>
      </c>
      <c r="AA2" s="101"/>
      <c r="AB2" s="101" t="s">
        <v>10</v>
      </c>
      <c r="AC2" s="101"/>
      <c r="AD2" s="101" t="s">
        <v>11</v>
      </c>
      <c r="AE2" s="101"/>
      <c r="AF2" s="102" t="s">
        <v>17</v>
      </c>
    </row>
    <row r="3" spans="1:32" s="6" customFormat="1" ht="93" customHeight="1">
      <c r="A3" s="108"/>
      <c r="B3" s="110"/>
      <c r="C3" s="110"/>
      <c r="D3" s="111"/>
      <c r="E3" s="110"/>
      <c r="F3" s="74" t="s">
        <v>15</v>
      </c>
      <c r="G3" s="74" t="s">
        <v>14</v>
      </c>
      <c r="H3" s="26" t="s">
        <v>12</v>
      </c>
      <c r="I3" s="26" t="s">
        <v>16</v>
      </c>
      <c r="J3" s="26" t="s">
        <v>12</v>
      </c>
      <c r="K3" s="26" t="s">
        <v>16</v>
      </c>
      <c r="L3" s="26" t="s">
        <v>12</v>
      </c>
      <c r="M3" s="26" t="s">
        <v>16</v>
      </c>
      <c r="N3" s="26" t="s">
        <v>12</v>
      </c>
      <c r="O3" s="26" t="s">
        <v>16</v>
      </c>
      <c r="P3" s="26" t="s">
        <v>12</v>
      </c>
      <c r="Q3" s="26" t="s">
        <v>16</v>
      </c>
      <c r="R3" s="26" t="s">
        <v>12</v>
      </c>
      <c r="S3" s="26" t="s">
        <v>16</v>
      </c>
      <c r="T3" s="26" t="s">
        <v>12</v>
      </c>
      <c r="U3" s="26" t="s">
        <v>16</v>
      </c>
      <c r="V3" s="26" t="s">
        <v>12</v>
      </c>
      <c r="W3" s="26" t="s">
        <v>16</v>
      </c>
      <c r="X3" s="26" t="s">
        <v>12</v>
      </c>
      <c r="Y3" s="26" t="s">
        <v>16</v>
      </c>
      <c r="Z3" s="26" t="s">
        <v>12</v>
      </c>
      <c r="AA3" s="26" t="s">
        <v>16</v>
      </c>
      <c r="AB3" s="26" t="s">
        <v>12</v>
      </c>
      <c r="AC3" s="26" t="s">
        <v>16</v>
      </c>
      <c r="AD3" s="26" t="s">
        <v>12</v>
      </c>
      <c r="AE3" s="26" t="s">
        <v>16</v>
      </c>
      <c r="AF3" s="102"/>
    </row>
    <row r="4" spans="1:32" s="7" customFormat="1" ht="24.7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  <c r="T4" s="27">
        <v>20</v>
      </c>
      <c r="U4" s="27">
        <v>21</v>
      </c>
      <c r="V4" s="27">
        <v>22</v>
      </c>
      <c r="W4" s="27">
        <v>23</v>
      </c>
      <c r="X4" s="27">
        <v>24</v>
      </c>
      <c r="Y4" s="27">
        <v>25</v>
      </c>
      <c r="Z4" s="27">
        <v>26</v>
      </c>
      <c r="AA4" s="27">
        <v>27</v>
      </c>
      <c r="AB4" s="27">
        <v>28</v>
      </c>
      <c r="AC4" s="27">
        <v>29</v>
      </c>
      <c r="AD4" s="27">
        <v>30</v>
      </c>
      <c r="AE4" s="27">
        <v>31</v>
      </c>
      <c r="AF4" s="40">
        <v>31</v>
      </c>
    </row>
    <row r="5" spans="1:36" s="9" customFormat="1" ht="14.25" customHeight="1">
      <c r="A5" s="33"/>
      <c r="B5" s="12"/>
      <c r="C5" s="2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8"/>
      <c r="Y5" s="8"/>
      <c r="Z5" s="8"/>
      <c r="AA5" s="8"/>
      <c r="AB5" s="8"/>
      <c r="AC5" s="8"/>
      <c r="AD5" s="8"/>
      <c r="AE5" s="8"/>
      <c r="AF5" s="41"/>
      <c r="AG5" s="75"/>
      <c r="AH5" s="75"/>
      <c r="AI5" s="75"/>
      <c r="AJ5" s="75"/>
    </row>
    <row r="6" spans="1:36" s="30" customFormat="1" ht="131.25" customHeight="1">
      <c r="A6" s="14" t="s">
        <v>35</v>
      </c>
      <c r="B6" s="19">
        <f>B7</f>
        <v>854.0999999999999</v>
      </c>
      <c r="C6" s="19">
        <f>C7</f>
        <v>0</v>
      </c>
      <c r="D6" s="19">
        <f>D7</f>
        <v>0</v>
      </c>
      <c r="E6" s="19">
        <f>I6</f>
        <v>0</v>
      </c>
      <c r="F6" s="19">
        <v>0</v>
      </c>
      <c r="G6" s="19">
        <v>0</v>
      </c>
      <c r="H6" s="15">
        <f aca="true" t="shared" si="0" ref="H6:AD6">H7</f>
        <v>0</v>
      </c>
      <c r="I6" s="15">
        <f>I7</f>
        <v>0</v>
      </c>
      <c r="J6" s="15">
        <f t="shared" si="0"/>
        <v>0</v>
      </c>
      <c r="K6" s="15">
        <f>K7</f>
        <v>0</v>
      </c>
      <c r="L6" s="15">
        <f t="shared" si="0"/>
        <v>0</v>
      </c>
      <c r="M6" s="15">
        <v>0</v>
      </c>
      <c r="N6" s="15">
        <f t="shared" si="0"/>
        <v>0</v>
      </c>
      <c r="O6" s="15"/>
      <c r="P6" s="15">
        <f t="shared" si="0"/>
        <v>100</v>
      </c>
      <c r="Q6" s="15"/>
      <c r="R6" s="15">
        <f t="shared" si="0"/>
        <v>0</v>
      </c>
      <c r="S6" s="15"/>
      <c r="T6" s="15">
        <f t="shared" si="0"/>
        <v>0</v>
      </c>
      <c r="U6" s="15"/>
      <c r="V6" s="15">
        <f t="shared" si="0"/>
        <v>100</v>
      </c>
      <c r="W6" s="15"/>
      <c r="X6" s="15">
        <f t="shared" si="0"/>
        <v>0</v>
      </c>
      <c r="Y6" s="15"/>
      <c r="Z6" s="15">
        <f t="shared" si="0"/>
        <v>327.05</v>
      </c>
      <c r="AA6" s="15"/>
      <c r="AB6" s="15">
        <f t="shared" si="0"/>
        <v>327.05</v>
      </c>
      <c r="AC6" s="15"/>
      <c r="AD6" s="15">
        <f t="shared" si="0"/>
        <v>0</v>
      </c>
      <c r="AE6" s="19"/>
      <c r="AF6" s="103" t="s">
        <v>62</v>
      </c>
      <c r="AG6" s="76">
        <f aca="true" t="shared" si="1" ref="AG6:AG36">H6+J6+L6+N6+P6+R6+T6+V6+X6+Z6+AB6+AD6</f>
        <v>854.0999999999999</v>
      </c>
      <c r="AH6" s="56">
        <f aca="true" t="shared" si="2" ref="AH6:AI32">H6+J6+L6</f>
        <v>0</v>
      </c>
      <c r="AI6" s="56">
        <f t="shared" si="2"/>
        <v>0</v>
      </c>
      <c r="AJ6" s="77"/>
    </row>
    <row r="7" spans="1:36" s="30" customFormat="1" ht="122.25" customHeight="1">
      <c r="A7" s="13" t="s">
        <v>53</v>
      </c>
      <c r="B7" s="29">
        <f>H7+J7+L7+N7+P7+R7+T7+V7+X7+Z7+AB7+AD7</f>
        <v>854.0999999999999</v>
      </c>
      <c r="C7" s="21">
        <f>H7+J7</f>
        <v>0</v>
      </c>
      <c r="D7" s="21">
        <f>I7+K7+M7+O7+Q7+S7+U7+W7+Y7+AA7+AC7++AE7</f>
        <v>0</v>
      </c>
      <c r="E7" s="21">
        <v>0</v>
      </c>
      <c r="F7" s="21">
        <v>0</v>
      </c>
      <c r="G7" s="21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/>
      <c r="P7" s="18">
        <v>100</v>
      </c>
      <c r="Q7" s="18"/>
      <c r="R7" s="18">
        <v>0</v>
      </c>
      <c r="S7" s="18"/>
      <c r="T7" s="18">
        <v>0</v>
      </c>
      <c r="U7" s="18"/>
      <c r="V7" s="18">
        <v>100</v>
      </c>
      <c r="W7" s="18"/>
      <c r="X7" s="18">
        <v>0</v>
      </c>
      <c r="Y7" s="18"/>
      <c r="Z7" s="18">
        <v>327.05</v>
      </c>
      <c r="AA7" s="18"/>
      <c r="AB7" s="18">
        <v>327.05</v>
      </c>
      <c r="AC7" s="18"/>
      <c r="AD7" s="18">
        <v>0</v>
      </c>
      <c r="AE7" s="21"/>
      <c r="AF7" s="104"/>
      <c r="AG7" s="76">
        <f t="shared" si="1"/>
        <v>854.0999999999999</v>
      </c>
      <c r="AH7" s="56">
        <f t="shared" si="2"/>
        <v>0</v>
      </c>
      <c r="AI7" s="56">
        <f t="shared" si="2"/>
        <v>0</v>
      </c>
      <c r="AJ7" s="77"/>
    </row>
    <row r="8" spans="1:36" s="30" customFormat="1" ht="18.75">
      <c r="A8" s="34" t="s">
        <v>23</v>
      </c>
      <c r="B8" s="20">
        <f aca="true" t="shared" si="3" ref="B8:D9">B7</f>
        <v>854.0999999999999</v>
      </c>
      <c r="C8" s="19">
        <f>C7</f>
        <v>0</v>
      </c>
      <c r="D8" s="19">
        <f>D7</f>
        <v>0</v>
      </c>
      <c r="E8" s="19">
        <v>0</v>
      </c>
      <c r="F8" s="19">
        <v>0</v>
      </c>
      <c r="G8" s="19">
        <v>0</v>
      </c>
      <c r="H8" s="16">
        <f aca="true" t="shared" si="4" ref="H8:AD9">H7</f>
        <v>0</v>
      </c>
      <c r="I8" s="16">
        <f>I7</f>
        <v>0</v>
      </c>
      <c r="J8" s="16">
        <f t="shared" si="4"/>
        <v>0</v>
      </c>
      <c r="K8" s="16">
        <f>K7</f>
        <v>0</v>
      </c>
      <c r="L8" s="16">
        <f t="shared" si="4"/>
        <v>0</v>
      </c>
      <c r="M8" s="16">
        <v>0</v>
      </c>
      <c r="N8" s="16">
        <f t="shared" si="4"/>
        <v>0</v>
      </c>
      <c r="O8" s="16"/>
      <c r="P8" s="16">
        <f t="shared" si="4"/>
        <v>100</v>
      </c>
      <c r="Q8" s="16"/>
      <c r="R8" s="16">
        <f t="shared" si="4"/>
        <v>0</v>
      </c>
      <c r="S8" s="16"/>
      <c r="T8" s="16">
        <f t="shared" si="4"/>
        <v>0</v>
      </c>
      <c r="U8" s="16"/>
      <c r="V8" s="16">
        <f t="shared" si="4"/>
        <v>100</v>
      </c>
      <c r="W8" s="16"/>
      <c r="X8" s="16">
        <f t="shared" si="4"/>
        <v>0</v>
      </c>
      <c r="Y8" s="16"/>
      <c r="Z8" s="16">
        <f t="shared" si="4"/>
        <v>327.05</v>
      </c>
      <c r="AA8" s="16"/>
      <c r="AB8" s="16">
        <f t="shared" si="4"/>
        <v>327.05</v>
      </c>
      <c r="AC8" s="16"/>
      <c r="AD8" s="16">
        <f t="shared" si="4"/>
        <v>0</v>
      </c>
      <c r="AE8" s="19"/>
      <c r="AF8" s="104"/>
      <c r="AG8" s="76">
        <f t="shared" si="1"/>
        <v>854.0999999999999</v>
      </c>
      <c r="AH8" s="56">
        <f t="shared" si="2"/>
        <v>0</v>
      </c>
      <c r="AI8" s="56">
        <f t="shared" si="2"/>
        <v>0</v>
      </c>
      <c r="AJ8" s="77"/>
    </row>
    <row r="9" spans="1:36" s="30" customFormat="1" ht="18.75">
      <c r="A9" s="13" t="s">
        <v>18</v>
      </c>
      <c r="B9" s="29">
        <f t="shared" si="3"/>
        <v>854.0999999999999</v>
      </c>
      <c r="C9" s="21">
        <f t="shared" si="3"/>
        <v>0</v>
      </c>
      <c r="D9" s="21">
        <f t="shared" si="3"/>
        <v>0</v>
      </c>
      <c r="E9" s="21">
        <v>0</v>
      </c>
      <c r="F9" s="21">
        <v>0</v>
      </c>
      <c r="G9" s="21">
        <v>0</v>
      </c>
      <c r="H9" s="17">
        <f t="shared" si="4"/>
        <v>0</v>
      </c>
      <c r="I9" s="17">
        <f>I8</f>
        <v>0</v>
      </c>
      <c r="J9" s="17">
        <f t="shared" si="4"/>
        <v>0</v>
      </c>
      <c r="K9" s="17">
        <f>K8</f>
        <v>0</v>
      </c>
      <c r="L9" s="17">
        <f t="shared" si="4"/>
        <v>0</v>
      </c>
      <c r="M9" s="17">
        <v>0</v>
      </c>
      <c r="N9" s="17">
        <f t="shared" si="4"/>
        <v>0</v>
      </c>
      <c r="O9" s="17"/>
      <c r="P9" s="17">
        <f t="shared" si="4"/>
        <v>100</v>
      </c>
      <c r="Q9" s="17"/>
      <c r="R9" s="17">
        <f t="shared" si="4"/>
        <v>0</v>
      </c>
      <c r="S9" s="17"/>
      <c r="T9" s="17">
        <f t="shared" si="4"/>
        <v>0</v>
      </c>
      <c r="U9" s="17"/>
      <c r="V9" s="17">
        <f t="shared" si="4"/>
        <v>100</v>
      </c>
      <c r="W9" s="17"/>
      <c r="X9" s="17">
        <f t="shared" si="4"/>
        <v>0</v>
      </c>
      <c r="Y9" s="17"/>
      <c r="Z9" s="17">
        <f t="shared" si="4"/>
        <v>327.05</v>
      </c>
      <c r="AA9" s="17"/>
      <c r="AB9" s="17">
        <f t="shared" si="4"/>
        <v>327.05</v>
      </c>
      <c r="AC9" s="17"/>
      <c r="AD9" s="17">
        <f t="shared" si="4"/>
        <v>0</v>
      </c>
      <c r="AE9" s="21"/>
      <c r="AF9" s="105"/>
      <c r="AG9" s="76">
        <f t="shared" si="1"/>
        <v>854.0999999999999</v>
      </c>
      <c r="AH9" s="56">
        <f t="shared" si="2"/>
        <v>0</v>
      </c>
      <c r="AI9" s="56">
        <f t="shared" si="2"/>
        <v>0</v>
      </c>
      <c r="AJ9" s="77"/>
    </row>
    <row r="10" spans="1:36" s="30" customFormat="1" ht="112.5">
      <c r="A10" s="14" t="s">
        <v>36</v>
      </c>
      <c r="B10" s="20">
        <f>H10+J10+L10+N10+P10+R10+T10+V10+X10+Z10+AB10+AD10</f>
        <v>113577.50000000001</v>
      </c>
      <c r="C10" s="20">
        <f>H10+J10+L10</f>
        <v>34854.05567</v>
      </c>
      <c r="D10" s="19">
        <f>D12+D27+D30</f>
        <v>31173.27171</v>
      </c>
      <c r="E10" s="78">
        <f>I10+K10+M10</f>
        <v>31070.847910000004</v>
      </c>
      <c r="F10" s="29">
        <f aca="true" t="shared" si="5" ref="F10:F18">E10*100/B10</f>
        <v>27.356516836521315</v>
      </c>
      <c r="G10" s="29">
        <f aca="true" t="shared" si="6" ref="G10:G18">E10*100/C10</f>
        <v>89.14557377247685</v>
      </c>
      <c r="H10" s="16">
        <f>H11+H26+H29</f>
        <v>19358.205400000003</v>
      </c>
      <c r="I10" s="16">
        <f>I12+I27+I30</f>
        <v>14833.21728</v>
      </c>
      <c r="J10" s="16">
        <f>J11+J26+J29</f>
        <v>9129.4594</v>
      </c>
      <c r="K10" s="16">
        <f>K12+K27+K30</f>
        <v>9430.33304</v>
      </c>
      <c r="L10" s="16">
        <f aca="true" t="shared" si="7" ref="L10:AD10">L11+L26+L29</f>
        <v>6366.390869999999</v>
      </c>
      <c r="M10" s="16">
        <f>M12+M27+M30</f>
        <v>6807.29759</v>
      </c>
      <c r="N10" s="16">
        <f t="shared" si="7"/>
        <v>13991.430400000001</v>
      </c>
      <c r="O10" s="16"/>
      <c r="P10" s="16">
        <f t="shared" si="7"/>
        <v>7200.2054</v>
      </c>
      <c r="Q10" s="16"/>
      <c r="R10" s="16">
        <f t="shared" si="7"/>
        <v>5693.213400000001</v>
      </c>
      <c r="S10" s="16"/>
      <c r="T10" s="16">
        <f t="shared" si="7"/>
        <v>18463.7014</v>
      </c>
      <c r="U10" s="16"/>
      <c r="V10" s="16">
        <f t="shared" si="7"/>
        <v>5958.0204</v>
      </c>
      <c r="W10" s="16"/>
      <c r="X10" s="16">
        <f t="shared" si="7"/>
        <v>3194.6944000000003</v>
      </c>
      <c r="Y10" s="16"/>
      <c r="Z10" s="16">
        <f t="shared" si="7"/>
        <v>10177.8144</v>
      </c>
      <c r="AA10" s="16"/>
      <c r="AB10" s="16">
        <f t="shared" si="7"/>
        <v>4277.69895</v>
      </c>
      <c r="AC10" s="16"/>
      <c r="AD10" s="16">
        <f t="shared" si="7"/>
        <v>9766.665579999999</v>
      </c>
      <c r="AE10" s="19"/>
      <c r="AF10" s="42"/>
      <c r="AG10" s="76">
        <f t="shared" si="1"/>
        <v>113577.50000000001</v>
      </c>
      <c r="AH10" s="56">
        <f t="shared" si="2"/>
        <v>34854.05567</v>
      </c>
      <c r="AI10" s="56">
        <f t="shared" si="2"/>
        <v>31070.847910000004</v>
      </c>
      <c r="AJ10" s="77"/>
    </row>
    <row r="11" spans="1:36" s="30" customFormat="1" ht="75">
      <c r="A11" s="13" t="s">
        <v>37</v>
      </c>
      <c r="B11" s="29">
        <f>B14+B17+B20+B23</f>
        <v>23136.000000000004</v>
      </c>
      <c r="C11" s="29">
        <f>H11+J11+L11</f>
        <v>2702.959</v>
      </c>
      <c r="D11" s="21">
        <f>I11+K11+M11+O11+Q11+S11+U11+W11+Y11+AA11+AC11++AE11</f>
        <v>1845.66638</v>
      </c>
      <c r="E11" s="21">
        <f>D11</f>
        <v>1845.66638</v>
      </c>
      <c r="F11" s="29">
        <f t="shared" si="5"/>
        <v>7.97746533540802</v>
      </c>
      <c r="G11" s="29">
        <f t="shared" si="6"/>
        <v>68.28318076596796</v>
      </c>
      <c r="H11" s="18">
        <f>H15+H18+H21+H24</f>
        <v>1100.452</v>
      </c>
      <c r="I11" s="18">
        <f>I15+I18+I21+I24</f>
        <v>516.7693899999999</v>
      </c>
      <c r="J11" s="18">
        <f aca="true" t="shared" si="8" ref="J11:AD11">J15+J18+J21+J24</f>
        <v>891.152</v>
      </c>
      <c r="K11" s="18">
        <f>K15+K18+K21+K24</f>
        <v>529.67858</v>
      </c>
      <c r="L11" s="18">
        <f t="shared" si="8"/>
        <v>711.355</v>
      </c>
      <c r="M11" s="18">
        <f>M15+M18+M21+M24</f>
        <v>799.21841</v>
      </c>
      <c r="N11" s="18">
        <f t="shared" si="8"/>
        <v>4761.704</v>
      </c>
      <c r="O11" s="18"/>
      <c r="P11" s="18">
        <f t="shared" si="8"/>
        <v>807.902</v>
      </c>
      <c r="Q11" s="18"/>
      <c r="R11" s="18">
        <f t="shared" si="8"/>
        <v>606.452</v>
      </c>
      <c r="S11" s="18"/>
      <c r="T11" s="18">
        <f t="shared" si="8"/>
        <v>7382.962</v>
      </c>
      <c r="U11" s="18"/>
      <c r="V11" s="18">
        <f t="shared" si="8"/>
        <v>757.5519999999999</v>
      </c>
      <c r="W11" s="18"/>
      <c r="X11" s="18">
        <f t="shared" si="8"/>
        <v>405.952</v>
      </c>
      <c r="Y11" s="18"/>
      <c r="Z11" s="18">
        <f t="shared" si="8"/>
        <v>3139.0370000000003</v>
      </c>
      <c r="AA11" s="18"/>
      <c r="AB11" s="18">
        <f t="shared" si="8"/>
        <v>515.8019999999999</v>
      </c>
      <c r="AC11" s="18"/>
      <c r="AD11" s="18">
        <f t="shared" si="8"/>
        <v>2055.678</v>
      </c>
      <c r="AE11" s="29"/>
      <c r="AF11" s="43"/>
      <c r="AG11" s="76">
        <f t="shared" si="1"/>
        <v>23136</v>
      </c>
      <c r="AH11" s="56">
        <f t="shared" si="2"/>
        <v>2702.959</v>
      </c>
      <c r="AI11" s="56">
        <f t="shared" si="2"/>
        <v>1845.66638</v>
      </c>
      <c r="AJ11" s="77"/>
    </row>
    <row r="12" spans="1:36" s="30" customFormat="1" ht="18.75">
      <c r="A12" s="34" t="s">
        <v>23</v>
      </c>
      <c r="B12" s="20">
        <f>B11</f>
        <v>23136.000000000004</v>
      </c>
      <c r="C12" s="19">
        <f aca="true" t="shared" si="9" ref="C12:E13">C11</f>
        <v>2702.959</v>
      </c>
      <c r="D12" s="19">
        <f t="shared" si="9"/>
        <v>1845.66638</v>
      </c>
      <c r="E12" s="19">
        <f t="shared" si="9"/>
        <v>1845.66638</v>
      </c>
      <c r="F12" s="20">
        <f t="shared" si="5"/>
        <v>7.97746533540802</v>
      </c>
      <c r="G12" s="20">
        <f t="shared" si="6"/>
        <v>68.28318076596796</v>
      </c>
      <c r="H12" s="16">
        <f aca="true" t="shared" si="10" ref="H12:AD13">H11</f>
        <v>1100.452</v>
      </c>
      <c r="I12" s="16">
        <f>I11</f>
        <v>516.7693899999999</v>
      </c>
      <c r="J12" s="16">
        <f t="shared" si="10"/>
        <v>891.152</v>
      </c>
      <c r="K12" s="16">
        <f>K11</f>
        <v>529.67858</v>
      </c>
      <c r="L12" s="16">
        <f t="shared" si="10"/>
        <v>711.355</v>
      </c>
      <c r="M12" s="16">
        <f>M11</f>
        <v>799.21841</v>
      </c>
      <c r="N12" s="16">
        <f t="shared" si="10"/>
        <v>4761.704</v>
      </c>
      <c r="O12" s="16"/>
      <c r="P12" s="16">
        <f t="shared" si="10"/>
        <v>807.902</v>
      </c>
      <c r="Q12" s="16"/>
      <c r="R12" s="16">
        <f t="shared" si="10"/>
        <v>606.452</v>
      </c>
      <c r="S12" s="16"/>
      <c r="T12" s="16">
        <f t="shared" si="10"/>
        <v>7382.962</v>
      </c>
      <c r="U12" s="16"/>
      <c r="V12" s="16">
        <f t="shared" si="10"/>
        <v>757.5519999999999</v>
      </c>
      <c r="W12" s="16"/>
      <c r="X12" s="16">
        <f t="shared" si="10"/>
        <v>405.952</v>
      </c>
      <c r="Y12" s="16"/>
      <c r="Z12" s="16">
        <f t="shared" si="10"/>
        <v>3139.0370000000003</v>
      </c>
      <c r="AA12" s="16"/>
      <c r="AB12" s="16">
        <f t="shared" si="10"/>
        <v>515.8019999999999</v>
      </c>
      <c r="AC12" s="16"/>
      <c r="AD12" s="16">
        <f t="shared" si="10"/>
        <v>2055.678</v>
      </c>
      <c r="AE12" s="19"/>
      <c r="AF12" s="42"/>
      <c r="AG12" s="76">
        <f t="shared" si="1"/>
        <v>23136</v>
      </c>
      <c r="AH12" s="56">
        <f t="shared" si="2"/>
        <v>2702.959</v>
      </c>
      <c r="AI12" s="56">
        <f t="shared" si="2"/>
        <v>1845.66638</v>
      </c>
      <c r="AJ12" s="77"/>
    </row>
    <row r="13" spans="1:36" s="30" customFormat="1" ht="18.75">
      <c r="A13" s="13" t="s">
        <v>18</v>
      </c>
      <c r="B13" s="29">
        <f>B12</f>
        <v>23136.000000000004</v>
      </c>
      <c r="C13" s="21">
        <f t="shared" si="9"/>
        <v>2702.959</v>
      </c>
      <c r="D13" s="21">
        <f t="shared" si="9"/>
        <v>1845.66638</v>
      </c>
      <c r="E13" s="21">
        <f t="shared" si="9"/>
        <v>1845.66638</v>
      </c>
      <c r="F13" s="29">
        <f t="shared" si="5"/>
        <v>7.97746533540802</v>
      </c>
      <c r="G13" s="29">
        <f t="shared" si="6"/>
        <v>68.28318076596796</v>
      </c>
      <c r="H13" s="17">
        <f t="shared" si="10"/>
        <v>1100.452</v>
      </c>
      <c r="I13" s="17">
        <f>I12</f>
        <v>516.7693899999999</v>
      </c>
      <c r="J13" s="17">
        <f t="shared" si="10"/>
        <v>891.152</v>
      </c>
      <c r="K13" s="17">
        <f>K12</f>
        <v>529.67858</v>
      </c>
      <c r="L13" s="17">
        <f t="shared" si="10"/>
        <v>711.355</v>
      </c>
      <c r="M13" s="17">
        <f>M12</f>
        <v>799.21841</v>
      </c>
      <c r="N13" s="17">
        <f t="shared" si="10"/>
        <v>4761.704</v>
      </c>
      <c r="O13" s="17"/>
      <c r="P13" s="17">
        <f t="shared" si="10"/>
        <v>807.902</v>
      </c>
      <c r="Q13" s="17"/>
      <c r="R13" s="17">
        <f t="shared" si="10"/>
        <v>606.452</v>
      </c>
      <c r="S13" s="17"/>
      <c r="T13" s="17">
        <f t="shared" si="10"/>
        <v>7382.962</v>
      </c>
      <c r="U13" s="17"/>
      <c r="V13" s="17">
        <f t="shared" si="10"/>
        <v>757.5519999999999</v>
      </c>
      <c r="W13" s="17"/>
      <c r="X13" s="17">
        <f t="shared" si="10"/>
        <v>405.952</v>
      </c>
      <c r="Y13" s="17"/>
      <c r="Z13" s="17">
        <f t="shared" si="10"/>
        <v>3139.0370000000003</v>
      </c>
      <c r="AA13" s="17"/>
      <c r="AB13" s="17">
        <f t="shared" si="10"/>
        <v>515.8019999999999</v>
      </c>
      <c r="AC13" s="17"/>
      <c r="AD13" s="17">
        <f t="shared" si="10"/>
        <v>2055.678</v>
      </c>
      <c r="AE13" s="21"/>
      <c r="AF13" s="43"/>
      <c r="AG13" s="76">
        <f t="shared" si="1"/>
        <v>23136</v>
      </c>
      <c r="AH13" s="56">
        <f t="shared" si="2"/>
        <v>2702.959</v>
      </c>
      <c r="AI13" s="56">
        <f t="shared" si="2"/>
        <v>1845.66638</v>
      </c>
      <c r="AJ13" s="77"/>
    </row>
    <row r="14" spans="1:36" s="30" customFormat="1" ht="134.25" customHeight="1">
      <c r="A14" s="13" t="s">
        <v>27</v>
      </c>
      <c r="B14" s="29">
        <f>H14+J14+L14+N14+P14+R14+T14+V14+X14+Z14+AB14+AD14</f>
        <v>398.70000000000005</v>
      </c>
      <c r="C14" s="21">
        <f>H14+J14+L14</f>
        <v>161.4</v>
      </c>
      <c r="D14" s="21">
        <f>I14+K14+M14+O14+Q14+S14+U14+W14+Y14+AA14+AC14++AE14</f>
        <v>161.316</v>
      </c>
      <c r="E14" s="21">
        <f>I14+K14+M14</f>
        <v>161.316</v>
      </c>
      <c r="F14" s="29">
        <f t="shared" si="5"/>
        <v>40.46049661399548</v>
      </c>
      <c r="G14" s="29">
        <f t="shared" si="6"/>
        <v>99.94795539033457</v>
      </c>
      <c r="H14" s="18">
        <v>0</v>
      </c>
      <c r="I14" s="18">
        <v>0</v>
      </c>
      <c r="J14" s="18">
        <v>161.4</v>
      </c>
      <c r="K14" s="18">
        <v>0</v>
      </c>
      <c r="L14" s="18">
        <v>0</v>
      </c>
      <c r="M14" s="18">
        <v>161.316</v>
      </c>
      <c r="N14" s="18">
        <v>0</v>
      </c>
      <c r="O14" s="18"/>
      <c r="P14" s="18">
        <v>118.65</v>
      </c>
      <c r="Q14" s="18"/>
      <c r="R14" s="18">
        <v>0</v>
      </c>
      <c r="S14" s="18"/>
      <c r="T14" s="18">
        <v>0</v>
      </c>
      <c r="U14" s="18"/>
      <c r="V14" s="18">
        <v>0</v>
      </c>
      <c r="W14" s="18"/>
      <c r="X14" s="18">
        <v>0</v>
      </c>
      <c r="Y14" s="18"/>
      <c r="Z14" s="18">
        <v>0</v>
      </c>
      <c r="AA14" s="18"/>
      <c r="AB14" s="18">
        <v>118.65</v>
      </c>
      <c r="AC14" s="18"/>
      <c r="AD14" s="18">
        <v>0</v>
      </c>
      <c r="AE14" s="21"/>
      <c r="AF14" s="96" t="s">
        <v>63</v>
      </c>
      <c r="AG14" s="76">
        <f t="shared" si="1"/>
        <v>398.70000000000005</v>
      </c>
      <c r="AH14" s="56">
        <f t="shared" si="2"/>
        <v>161.4</v>
      </c>
      <c r="AI14" s="56">
        <f t="shared" si="2"/>
        <v>161.316</v>
      </c>
      <c r="AJ14" s="77"/>
    </row>
    <row r="15" spans="1:36" s="30" customFormat="1" ht="18.75">
      <c r="A15" s="34" t="s">
        <v>23</v>
      </c>
      <c r="B15" s="20">
        <f>B14</f>
        <v>398.70000000000005</v>
      </c>
      <c r="C15" s="19">
        <f>C14</f>
        <v>161.4</v>
      </c>
      <c r="D15" s="19">
        <f>I15+K15+M15+O15+Q15+S15+U15+W15+Y15+AA15+AC15++AE15</f>
        <v>161.316</v>
      </c>
      <c r="E15" s="19">
        <f>I15+K15+M15</f>
        <v>161.316</v>
      </c>
      <c r="F15" s="20">
        <f t="shared" si="5"/>
        <v>40.46049661399548</v>
      </c>
      <c r="G15" s="20">
        <f t="shared" si="6"/>
        <v>99.94795539033457</v>
      </c>
      <c r="H15" s="16">
        <f aca="true" t="shared" si="11" ref="H15:AD16">H14</f>
        <v>0</v>
      </c>
      <c r="I15" s="16">
        <v>0</v>
      </c>
      <c r="J15" s="16">
        <f t="shared" si="11"/>
        <v>161.4</v>
      </c>
      <c r="K15" s="16">
        <f>K14</f>
        <v>0</v>
      </c>
      <c r="L15" s="16">
        <f t="shared" si="11"/>
        <v>0</v>
      </c>
      <c r="M15" s="16">
        <f>M14</f>
        <v>161.316</v>
      </c>
      <c r="N15" s="16">
        <f t="shared" si="11"/>
        <v>0</v>
      </c>
      <c r="O15" s="16"/>
      <c r="P15" s="16">
        <f t="shared" si="11"/>
        <v>118.65</v>
      </c>
      <c r="Q15" s="16"/>
      <c r="R15" s="16">
        <f t="shared" si="11"/>
        <v>0</v>
      </c>
      <c r="S15" s="16"/>
      <c r="T15" s="16">
        <f t="shared" si="11"/>
        <v>0</v>
      </c>
      <c r="U15" s="16"/>
      <c r="V15" s="16">
        <f t="shared" si="11"/>
        <v>0</v>
      </c>
      <c r="W15" s="16"/>
      <c r="X15" s="16">
        <f t="shared" si="11"/>
        <v>0</v>
      </c>
      <c r="Y15" s="16"/>
      <c r="Z15" s="16">
        <f t="shared" si="11"/>
        <v>0</v>
      </c>
      <c r="AA15" s="16"/>
      <c r="AB15" s="16">
        <f t="shared" si="11"/>
        <v>118.65</v>
      </c>
      <c r="AC15" s="16"/>
      <c r="AD15" s="16">
        <f t="shared" si="11"/>
        <v>0</v>
      </c>
      <c r="AE15" s="19"/>
      <c r="AF15" s="97"/>
      <c r="AG15" s="76">
        <f t="shared" si="1"/>
        <v>398.70000000000005</v>
      </c>
      <c r="AH15" s="56">
        <f t="shared" si="2"/>
        <v>161.4</v>
      </c>
      <c r="AI15" s="56">
        <f t="shared" si="2"/>
        <v>161.316</v>
      </c>
      <c r="AJ15" s="77"/>
    </row>
    <row r="16" spans="1:36" s="30" customFormat="1" ht="18.75">
      <c r="A16" s="13" t="s">
        <v>18</v>
      </c>
      <c r="B16" s="29">
        <f>B15</f>
        <v>398.70000000000005</v>
      </c>
      <c r="C16" s="21">
        <f>C15</f>
        <v>161.4</v>
      </c>
      <c r="D16" s="21">
        <f>I16+K16+M16+O16+Q16+S16+U16+W16+Y16+AA16+AC16++AE16</f>
        <v>161.316</v>
      </c>
      <c r="E16" s="21">
        <f>I16+K16+M16</f>
        <v>161.316</v>
      </c>
      <c r="F16" s="29">
        <f t="shared" si="5"/>
        <v>40.46049661399548</v>
      </c>
      <c r="G16" s="29">
        <f t="shared" si="6"/>
        <v>99.94795539033457</v>
      </c>
      <c r="H16" s="17">
        <f t="shared" si="11"/>
        <v>0</v>
      </c>
      <c r="I16" s="17">
        <v>0</v>
      </c>
      <c r="J16" s="17">
        <f t="shared" si="11"/>
        <v>161.4</v>
      </c>
      <c r="K16" s="17">
        <f>K15</f>
        <v>0</v>
      </c>
      <c r="L16" s="17">
        <f t="shared" si="11"/>
        <v>0</v>
      </c>
      <c r="M16" s="17">
        <f>M15</f>
        <v>161.316</v>
      </c>
      <c r="N16" s="17">
        <f t="shared" si="11"/>
        <v>0</v>
      </c>
      <c r="O16" s="17"/>
      <c r="P16" s="17">
        <f t="shared" si="11"/>
        <v>118.65</v>
      </c>
      <c r="Q16" s="17"/>
      <c r="R16" s="17">
        <f t="shared" si="11"/>
        <v>0</v>
      </c>
      <c r="S16" s="17"/>
      <c r="T16" s="17">
        <f t="shared" si="11"/>
        <v>0</v>
      </c>
      <c r="U16" s="17"/>
      <c r="V16" s="17">
        <f t="shared" si="11"/>
        <v>0</v>
      </c>
      <c r="W16" s="17"/>
      <c r="X16" s="17">
        <f t="shared" si="11"/>
        <v>0</v>
      </c>
      <c r="Y16" s="17"/>
      <c r="Z16" s="17">
        <f t="shared" si="11"/>
        <v>0</v>
      </c>
      <c r="AA16" s="17"/>
      <c r="AB16" s="17">
        <f t="shared" si="11"/>
        <v>118.65</v>
      </c>
      <c r="AC16" s="17"/>
      <c r="AD16" s="17">
        <f t="shared" si="11"/>
        <v>0</v>
      </c>
      <c r="AE16" s="21"/>
      <c r="AF16" s="98"/>
      <c r="AG16" s="76">
        <f t="shared" si="1"/>
        <v>398.70000000000005</v>
      </c>
      <c r="AH16" s="56">
        <f t="shared" si="2"/>
        <v>161.4</v>
      </c>
      <c r="AI16" s="56">
        <f t="shared" si="2"/>
        <v>161.316</v>
      </c>
      <c r="AJ16" s="77"/>
    </row>
    <row r="17" spans="1:36" s="30" customFormat="1" ht="75">
      <c r="A17" s="13" t="s">
        <v>38</v>
      </c>
      <c r="B17" s="29">
        <f>H17+J17+L17+N17+P17+R17+T17+V17+X17+Z17+AB17+AD17</f>
        <v>1778.8000000000002</v>
      </c>
      <c r="C17" s="21">
        <f>H17+J17+L17</f>
        <v>240.48</v>
      </c>
      <c r="D17" s="21">
        <f>I17+K17+M17+O17+Q17+S17+U17+W17+Y17+AA17+AC17++AE17</f>
        <v>110.10419</v>
      </c>
      <c r="E17" s="21">
        <f>D17</f>
        <v>110.10419</v>
      </c>
      <c r="F17" s="29">
        <f t="shared" si="5"/>
        <v>6.189801551607824</v>
      </c>
      <c r="G17" s="29">
        <f t="shared" si="6"/>
        <v>45.7851754823686</v>
      </c>
      <c r="H17" s="18">
        <v>60.16</v>
      </c>
      <c r="I17" s="18">
        <v>13.12203</v>
      </c>
      <c r="J17" s="18">
        <v>60.16</v>
      </c>
      <c r="K17" s="18">
        <v>37.57908</v>
      </c>
      <c r="L17" s="18">
        <v>120.16</v>
      </c>
      <c r="M17" s="18">
        <v>59.40308</v>
      </c>
      <c r="N17" s="18">
        <v>162.66</v>
      </c>
      <c r="O17" s="18"/>
      <c r="P17" s="18">
        <v>343.46</v>
      </c>
      <c r="Q17" s="18"/>
      <c r="R17" s="18">
        <v>260.66</v>
      </c>
      <c r="S17" s="18"/>
      <c r="T17" s="18">
        <v>60.16</v>
      </c>
      <c r="U17" s="18"/>
      <c r="V17" s="18">
        <v>411.76</v>
      </c>
      <c r="W17" s="18"/>
      <c r="X17" s="18">
        <v>60.16</v>
      </c>
      <c r="Y17" s="18"/>
      <c r="Z17" s="18">
        <v>60.16</v>
      </c>
      <c r="AA17" s="18"/>
      <c r="AB17" s="18">
        <v>51.36</v>
      </c>
      <c r="AC17" s="18"/>
      <c r="AD17" s="18">
        <v>127.94</v>
      </c>
      <c r="AE17" s="21"/>
      <c r="AF17" s="96" t="s">
        <v>48</v>
      </c>
      <c r="AG17" s="76">
        <f t="shared" si="1"/>
        <v>1778.8000000000002</v>
      </c>
      <c r="AH17" s="56">
        <f t="shared" si="2"/>
        <v>240.48</v>
      </c>
      <c r="AI17" s="56">
        <f t="shared" si="2"/>
        <v>110.10419</v>
      </c>
      <c r="AJ17" s="77"/>
    </row>
    <row r="18" spans="1:36" s="30" customFormat="1" ht="18.75">
      <c r="A18" s="34" t="s">
        <v>23</v>
      </c>
      <c r="B18" s="20">
        <f>B17</f>
        <v>1778.8000000000002</v>
      </c>
      <c r="C18" s="19">
        <f>C17</f>
        <v>240.48</v>
      </c>
      <c r="D18" s="19">
        <f>D17</f>
        <v>110.10419</v>
      </c>
      <c r="E18" s="19">
        <f>E17</f>
        <v>110.10419</v>
      </c>
      <c r="F18" s="20">
        <f t="shared" si="5"/>
        <v>6.189801551607824</v>
      </c>
      <c r="G18" s="20">
        <f t="shared" si="6"/>
        <v>45.7851754823686</v>
      </c>
      <c r="H18" s="16">
        <f aca="true" t="shared" si="12" ref="H18:N19">H17</f>
        <v>60.16</v>
      </c>
      <c r="I18" s="16">
        <f t="shared" si="12"/>
        <v>13.12203</v>
      </c>
      <c r="J18" s="16">
        <f t="shared" si="12"/>
        <v>60.16</v>
      </c>
      <c r="K18" s="16">
        <f t="shared" si="12"/>
        <v>37.57908</v>
      </c>
      <c r="L18" s="16">
        <f t="shared" si="12"/>
        <v>120.16</v>
      </c>
      <c r="M18" s="16">
        <f t="shared" si="12"/>
        <v>59.40308</v>
      </c>
      <c r="N18" s="16">
        <f t="shared" si="12"/>
        <v>162.66</v>
      </c>
      <c r="O18" s="16"/>
      <c r="P18" s="16">
        <f>P17</f>
        <v>343.46</v>
      </c>
      <c r="Q18" s="16"/>
      <c r="R18" s="16">
        <f>R17</f>
        <v>260.66</v>
      </c>
      <c r="S18" s="16"/>
      <c r="T18" s="16">
        <f>T17</f>
        <v>60.16</v>
      </c>
      <c r="U18" s="16"/>
      <c r="V18" s="16">
        <f>V17</f>
        <v>411.76</v>
      </c>
      <c r="W18" s="16"/>
      <c r="X18" s="16">
        <f>X17</f>
        <v>60.16</v>
      </c>
      <c r="Y18" s="16"/>
      <c r="Z18" s="16">
        <f>Z17</f>
        <v>60.16</v>
      </c>
      <c r="AA18" s="16"/>
      <c r="AB18" s="16">
        <f>AB17</f>
        <v>51.36</v>
      </c>
      <c r="AC18" s="16"/>
      <c r="AD18" s="16">
        <f>AD17</f>
        <v>127.94</v>
      </c>
      <c r="AE18" s="19"/>
      <c r="AF18" s="97"/>
      <c r="AG18" s="76">
        <f t="shared" si="1"/>
        <v>1778.8000000000002</v>
      </c>
      <c r="AH18" s="56">
        <f t="shared" si="2"/>
        <v>240.48</v>
      </c>
      <c r="AI18" s="56">
        <f t="shared" si="2"/>
        <v>110.10419</v>
      </c>
      <c r="AJ18" s="77"/>
    </row>
    <row r="19" spans="1:36" s="30" customFormat="1" ht="18.75">
      <c r="A19" s="13" t="s">
        <v>18</v>
      </c>
      <c r="B19" s="29">
        <f>B18</f>
        <v>1778.8000000000002</v>
      </c>
      <c r="C19" s="21">
        <f>C18</f>
        <v>240.48</v>
      </c>
      <c r="D19" s="21">
        <f>E19</f>
        <v>110.10419</v>
      </c>
      <c r="E19" s="21">
        <f>E18</f>
        <v>110.10419</v>
      </c>
      <c r="F19" s="21">
        <f>F18</f>
        <v>6.189801551607824</v>
      </c>
      <c r="G19" s="21">
        <f>G18</f>
        <v>45.7851754823686</v>
      </c>
      <c r="H19" s="17">
        <f t="shared" si="12"/>
        <v>60.16</v>
      </c>
      <c r="I19" s="17">
        <f t="shared" si="12"/>
        <v>13.12203</v>
      </c>
      <c r="J19" s="17">
        <f t="shared" si="12"/>
        <v>60.16</v>
      </c>
      <c r="K19" s="17">
        <f t="shared" si="12"/>
        <v>37.57908</v>
      </c>
      <c r="L19" s="17">
        <f t="shared" si="12"/>
        <v>120.16</v>
      </c>
      <c r="M19" s="17">
        <f t="shared" si="12"/>
        <v>59.40308</v>
      </c>
      <c r="N19" s="17">
        <f t="shared" si="12"/>
        <v>162.66</v>
      </c>
      <c r="O19" s="17"/>
      <c r="P19" s="17">
        <f>P18</f>
        <v>343.46</v>
      </c>
      <c r="Q19" s="17"/>
      <c r="R19" s="17">
        <f>R18</f>
        <v>260.66</v>
      </c>
      <c r="S19" s="17"/>
      <c r="T19" s="17">
        <f>T18</f>
        <v>60.16</v>
      </c>
      <c r="U19" s="17"/>
      <c r="V19" s="17">
        <f>V18</f>
        <v>411.76</v>
      </c>
      <c r="W19" s="17"/>
      <c r="X19" s="17">
        <f>X18</f>
        <v>60.16</v>
      </c>
      <c r="Y19" s="17"/>
      <c r="Z19" s="17">
        <f>Z18</f>
        <v>60.16</v>
      </c>
      <c r="AA19" s="17"/>
      <c r="AB19" s="17">
        <f>AB18</f>
        <v>51.36</v>
      </c>
      <c r="AC19" s="17"/>
      <c r="AD19" s="17">
        <f>AD18</f>
        <v>127.94</v>
      </c>
      <c r="AE19" s="21"/>
      <c r="AF19" s="98"/>
      <c r="AG19" s="76">
        <f t="shared" si="1"/>
        <v>1778.8000000000002</v>
      </c>
      <c r="AH19" s="56">
        <f t="shared" si="2"/>
        <v>240.48</v>
      </c>
      <c r="AI19" s="56">
        <f t="shared" si="2"/>
        <v>110.10419</v>
      </c>
      <c r="AJ19" s="77"/>
    </row>
    <row r="20" spans="1:36" s="30" customFormat="1" ht="188.25" customHeight="1">
      <c r="A20" s="13" t="s">
        <v>39</v>
      </c>
      <c r="B20" s="29">
        <f>H20+J20+L20+N20+P20+R20+T20+V20+X20+Z20+AB20+AD20</f>
        <v>19033.300000000003</v>
      </c>
      <c r="C20" s="21">
        <f>H20+J20+L20</f>
        <v>1815.259</v>
      </c>
      <c r="D20" s="21">
        <f>I20+K20+M20+O20+Q20+S20+U20+W20+Y20+AA20+AC20++AE20</f>
        <v>1324.1381900000001</v>
      </c>
      <c r="E20" s="21">
        <f>D20</f>
        <v>1324.1381900000001</v>
      </c>
      <c r="F20" s="29">
        <f aca="true" t="shared" si="13" ref="F20:F29">E20*100/B20</f>
        <v>6.956955388713466</v>
      </c>
      <c r="G20" s="29">
        <f aca="true" t="shared" si="14" ref="G20:G29">E20*100/C20</f>
        <v>72.94486296445852</v>
      </c>
      <c r="H20" s="18">
        <f>477.6+345.792</f>
        <v>823.392</v>
      </c>
      <c r="I20" s="18">
        <v>418.97736</v>
      </c>
      <c r="J20" s="18">
        <v>404.792</v>
      </c>
      <c r="K20" s="18">
        <v>365.1895</v>
      </c>
      <c r="L20" s="18">
        <v>587.075</v>
      </c>
      <c r="M20" s="18">
        <v>539.97133</v>
      </c>
      <c r="N20" s="18">
        <v>3917.244</v>
      </c>
      <c r="O20" s="18"/>
      <c r="P20" s="18">
        <v>345.792</v>
      </c>
      <c r="Q20" s="18"/>
      <c r="R20" s="18">
        <v>345.792</v>
      </c>
      <c r="S20" s="18"/>
      <c r="T20" s="18">
        <v>6997.002</v>
      </c>
      <c r="U20" s="18"/>
      <c r="V20" s="18">
        <v>345.792</v>
      </c>
      <c r="W20" s="18"/>
      <c r="X20" s="18">
        <v>345.792</v>
      </c>
      <c r="Y20" s="18"/>
      <c r="Z20" s="18">
        <v>2647.097</v>
      </c>
      <c r="AA20" s="18"/>
      <c r="AB20" s="18">
        <v>345.792</v>
      </c>
      <c r="AC20" s="18"/>
      <c r="AD20" s="18">
        <f>1927.738</f>
        <v>1927.738</v>
      </c>
      <c r="AE20" s="21"/>
      <c r="AF20" s="96" t="s">
        <v>64</v>
      </c>
      <c r="AG20" s="76">
        <f t="shared" si="1"/>
        <v>19033.300000000003</v>
      </c>
      <c r="AH20" s="56">
        <f t="shared" si="2"/>
        <v>1815.259</v>
      </c>
      <c r="AI20" s="56">
        <f t="shared" si="2"/>
        <v>1324.1381900000001</v>
      </c>
      <c r="AJ20" s="77"/>
    </row>
    <row r="21" spans="1:36" s="30" customFormat="1" ht="18.75">
      <c r="A21" s="34" t="s">
        <v>23</v>
      </c>
      <c r="B21" s="20">
        <f aca="true" t="shared" si="15" ref="B21:AD22">B20</f>
        <v>19033.300000000003</v>
      </c>
      <c r="C21" s="19">
        <f t="shared" si="15"/>
        <v>1815.259</v>
      </c>
      <c r="D21" s="19">
        <f t="shared" si="15"/>
        <v>1324.1381900000001</v>
      </c>
      <c r="E21" s="19">
        <f t="shared" si="15"/>
        <v>1324.1381900000001</v>
      </c>
      <c r="F21" s="20">
        <f t="shared" si="13"/>
        <v>6.956955388713466</v>
      </c>
      <c r="G21" s="20">
        <f t="shared" si="14"/>
        <v>72.94486296445852</v>
      </c>
      <c r="H21" s="16">
        <f t="shared" si="15"/>
        <v>823.392</v>
      </c>
      <c r="I21" s="16">
        <f>I20</f>
        <v>418.97736</v>
      </c>
      <c r="J21" s="16">
        <f t="shared" si="15"/>
        <v>404.792</v>
      </c>
      <c r="K21" s="16">
        <f>K20</f>
        <v>365.1895</v>
      </c>
      <c r="L21" s="16">
        <f t="shared" si="15"/>
        <v>587.075</v>
      </c>
      <c r="M21" s="16">
        <f>M20</f>
        <v>539.97133</v>
      </c>
      <c r="N21" s="16">
        <f t="shared" si="15"/>
        <v>3917.244</v>
      </c>
      <c r="O21" s="16"/>
      <c r="P21" s="16">
        <f t="shared" si="15"/>
        <v>345.792</v>
      </c>
      <c r="Q21" s="16"/>
      <c r="R21" s="16">
        <f t="shared" si="15"/>
        <v>345.792</v>
      </c>
      <c r="S21" s="16"/>
      <c r="T21" s="16">
        <f t="shared" si="15"/>
        <v>6997.002</v>
      </c>
      <c r="U21" s="16"/>
      <c r="V21" s="16">
        <f t="shared" si="15"/>
        <v>345.792</v>
      </c>
      <c r="W21" s="16"/>
      <c r="X21" s="16">
        <f t="shared" si="15"/>
        <v>345.792</v>
      </c>
      <c r="Y21" s="16"/>
      <c r="Z21" s="16">
        <f t="shared" si="15"/>
        <v>2647.097</v>
      </c>
      <c r="AA21" s="16"/>
      <c r="AB21" s="16">
        <f t="shared" si="15"/>
        <v>345.792</v>
      </c>
      <c r="AC21" s="16"/>
      <c r="AD21" s="16">
        <f t="shared" si="15"/>
        <v>1927.738</v>
      </c>
      <c r="AE21" s="19"/>
      <c r="AF21" s="99"/>
      <c r="AG21" s="76">
        <f t="shared" si="1"/>
        <v>19033.300000000003</v>
      </c>
      <c r="AH21" s="56">
        <f t="shared" si="2"/>
        <v>1815.259</v>
      </c>
      <c r="AI21" s="56">
        <f t="shared" si="2"/>
        <v>1324.1381900000001</v>
      </c>
      <c r="AJ21" s="77"/>
    </row>
    <row r="22" spans="1:36" s="30" customFormat="1" ht="126.75" customHeight="1">
      <c r="A22" s="35" t="s">
        <v>18</v>
      </c>
      <c r="B22" s="29">
        <f t="shared" si="15"/>
        <v>19033.300000000003</v>
      </c>
      <c r="C22" s="21">
        <f t="shared" si="15"/>
        <v>1815.259</v>
      </c>
      <c r="D22" s="21">
        <f t="shared" si="15"/>
        <v>1324.1381900000001</v>
      </c>
      <c r="E22" s="21">
        <f t="shared" si="15"/>
        <v>1324.1381900000001</v>
      </c>
      <c r="F22" s="29">
        <f t="shared" si="13"/>
        <v>6.956955388713466</v>
      </c>
      <c r="G22" s="29">
        <f t="shared" si="14"/>
        <v>72.94486296445852</v>
      </c>
      <c r="H22" s="17">
        <f t="shared" si="15"/>
        <v>823.392</v>
      </c>
      <c r="I22" s="17">
        <f>I21</f>
        <v>418.97736</v>
      </c>
      <c r="J22" s="17">
        <f t="shared" si="15"/>
        <v>404.792</v>
      </c>
      <c r="K22" s="17">
        <f>K21</f>
        <v>365.1895</v>
      </c>
      <c r="L22" s="17">
        <f t="shared" si="15"/>
        <v>587.075</v>
      </c>
      <c r="M22" s="17">
        <f>M21</f>
        <v>539.97133</v>
      </c>
      <c r="N22" s="17">
        <f t="shared" si="15"/>
        <v>3917.244</v>
      </c>
      <c r="O22" s="17"/>
      <c r="P22" s="17">
        <f t="shared" si="15"/>
        <v>345.792</v>
      </c>
      <c r="Q22" s="17"/>
      <c r="R22" s="17">
        <f t="shared" si="15"/>
        <v>345.792</v>
      </c>
      <c r="S22" s="17"/>
      <c r="T22" s="17">
        <f t="shared" si="15"/>
        <v>6997.002</v>
      </c>
      <c r="U22" s="17"/>
      <c r="V22" s="17">
        <f t="shared" si="15"/>
        <v>345.792</v>
      </c>
      <c r="W22" s="17"/>
      <c r="X22" s="17">
        <f t="shared" si="15"/>
        <v>345.792</v>
      </c>
      <c r="Y22" s="17"/>
      <c r="Z22" s="17">
        <f t="shared" si="15"/>
        <v>2647.097</v>
      </c>
      <c r="AA22" s="17"/>
      <c r="AB22" s="17">
        <f t="shared" si="15"/>
        <v>345.792</v>
      </c>
      <c r="AC22" s="17"/>
      <c r="AD22" s="17">
        <f t="shared" si="15"/>
        <v>1927.738</v>
      </c>
      <c r="AE22" s="21"/>
      <c r="AF22" s="100"/>
      <c r="AG22" s="76">
        <f t="shared" si="1"/>
        <v>19033.300000000003</v>
      </c>
      <c r="AH22" s="56">
        <f t="shared" si="2"/>
        <v>1815.259</v>
      </c>
      <c r="AI22" s="56">
        <f t="shared" si="2"/>
        <v>1324.1381900000001</v>
      </c>
      <c r="AJ22" s="77"/>
    </row>
    <row r="23" spans="1:36" s="30" customFormat="1" ht="144.75" customHeight="1">
      <c r="A23" s="13" t="s">
        <v>28</v>
      </c>
      <c r="B23" s="29">
        <f>H23+J23+L23+N23+R23+T23+V23+X23+Z23+AB23+AD23</f>
        <v>1925.1999999999998</v>
      </c>
      <c r="C23" s="21">
        <f>H23+J23+L23</f>
        <v>485.82000000000005</v>
      </c>
      <c r="D23" s="21">
        <f>I23+K23+M23+O23+Q23+S23+U23+W23+Y23+AA23+AC23++AE23</f>
        <v>250.10799999999998</v>
      </c>
      <c r="E23" s="21">
        <f>D23</f>
        <v>250.10799999999998</v>
      </c>
      <c r="F23" s="29">
        <f t="shared" si="13"/>
        <v>12.991273633908166</v>
      </c>
      <c r="G23" s="29">
        <f t="shared" si="14"/>
        <v>51.48161870651681</v>
      </c>
      <c r="H23" s="18">
        <f>203.9+13</f>
        <v>216.9</v>
      </c>
      <c r="I23" s="18">
        <v>84.67</v>
      </c>
      <c r="J23" s="18">
        <v>264.8</v>
      </c>
      <c r="K23" s="18">
        <v>126.91</v>
      </c>
      <c r="L23" s="18">
        <v>4.12</v>
      </c>
      <c r="M23" s="18">
        <v>38.528</v>
      </c>
      <c r="N23" s="18">
        <v>681.8</v>
      </c>
      <c r="O23" s="18"/>
      <c r="P23" s="18">
        <v>0</v>
      </c>
      <c r="Q23" s="18"/>
      <c r="R23" s="18">
        <v>0</v>
      </c>
      <c r="S23" s="18"/>
      <c r="T23" s="18">
        <v>325.8</v>
      </c>
      <c r="U23" s="18"/>
      <c r="V23" s="18">
        <v>0</v>
      </c>
      <c r="W23" s="18"/>
      <c r="X23" s="18">
        <v>0</v>
      </c>
      <c r="Y23" s="18"/>
      <c r="Z23" s="18">
        <v>431.78</v>
      </c>
      <c r="AA23" s="18"/>
      <c r="AB23" s="18">
        <v>0</v>
      </c>
      <c r="AC23" s="18"/>
      <c r="AD23" s="18">
        <v>0</v>
      </c>
      <c r="AE23" s="21"/>
      <c r="AF23" s="96" t="s">
        <v>50</v>
      </c>
      <c r="AG23" s="76">
        <f t="shared" si="1"/>
        <v>1925.1999999999998</v>
      </c>
      <c r="AH23" s="56">
        <f t="shared" si="2"/>
        <v>485.82000000000005</v>
      </c>
      <c r="AI23" s="56">
        <f t="shared" si="2"/>
        <v>250.10799999999998</v>
      </c>
      <c r="AJ23" s="77"/>
    </row>
    <row r="24" spans="1:36" s="30" customFormat="1" ht="18.75">
      <c r="A24" s="34" t="s">
        <v>23</v>
      </c>
      <c r="B24" s="20">
        <f aca="true" t="shared" si="16" ref="B24:AD25">B23</f>
        <v>1925.1999999999998</v>
      </c>
      <c r="C24" s="19">
        <f t="shared" si="16"/>
        <v>485.82000000000005</v>
      </c>
      <c r="D24" s="19">
        <f t="shared" si="16"/>
        <v>250.10799999999998</v>
      </c>
      <c r="E24" s="19">
        <f t="shared" si="16"/>
        <v>250.10799999999998</v>
      </c>
      <c r="F24" s="29">
        <f t="shared" si="13"/>
        <v>12.991273633908166</v>
      </c>
      <c r="G24" s="29">
        <f t="shared" si="14"/>
        <v>51.48161870651681</v>
      </c>
      <c r="H24" s="16">
        <f t="shared" si="16"/>
        <v>216.9</v>
      </c>
      <c r="I24" s="16">
        <f>I23</f>
        <v>84.67</v>
      </c>
      <c r="J24" s="16">
        <f t="shared" si="16"/>
        <v>264.8</v>
      </c>
      <c r="K24" s="16">
        <f>K23</f>
        <v>126.91</v>
      </c>
      <c r="L24" s="16">
        <f t="shared" si="16"/>
        <v>4.12</v>
      </c>
      <c r="M24" s="16">
        <f>M23</f>
        <v>38.528</v>
      </c>
      <c r="N24" s="16">
        <f t="shared" si="16"/>
        <v>681.8</v>
      </c>
      <c r="O24" s="16"/>
      <c r="P24" s="16">
        <f t="shared" si="16"/>
        <v>0</v>
      </c>
      <c r="Q24" s="16"/>
      <c r="R24" s="16">
        <f t="shared" si="16"/>
        <v>0</v>
      </c>
      <c r="S24" s="16"/>
      <c r="T24" s="16">
        <f t="shared" si="16"/>
        <v>325.8</v>
      </c>
      <c r="U24" s="16"/>
      <c r="V24" s="16">
        <f t="shared" si="16"/>
        <v>0</v>
      </c>
      <c r="W24" s="16"/>
      <c r="X24" s="16">
        <f t="shared" si="16"/>
        <v>0</v>
      </c>
      <c r="Y24" s="16"/>
      <c r="Z24" s="16">
        <f t="shared" si="16"/>
        <v>431.78</v>
      </c>
      <c r="AA24" s="16"/>
      <c r="AB24" s="16">
        <f t="shared" si="16"/>
        <v>0</v>
      </c>
      <c r="AC24" s="16"/>
      <c r="AD24" s="16">
        <f t="shared" si="16"/>
        <v>0</v>
      </c>
      <c r="AE24" s="20"/>
      <c r="AF24" s="97"/>
      <c r="AG24" s="76">
        <f t="shared" si="1"/>
        <v>1925.1999999999998</v>
      </c>
      <c r="AH24" s="56">
        <f t="shared" si="2"/>
        <v>485.82000000000005</v>
      </c>
      <c r="AI24" s="56">
        <f t="shared" si="2"/>
        <v>250.10799999999998</v>
      </c>
      <c r="AJ24" s="77"/>
    </row>
    <row r="25" spans="1:36" s="30" customFormat="1" ht="18.75">
      <c r="A25" s="35" t="s">
        <v>18</v>
      </c>
      <c r="B25" s="29">
        <f t="shared" si="16"/>
        <v>1925.1999999999998</v>
      </c>
      <c r="C25" s="21">
        <f t="shared" si="16"/>
        <v>485.82000000000005</v>
      </c>
      <c r="D25" s="21">
        <f t="shared" si="16"/>
        <v>250.10799999999998</v>
      </c>
      <c r="E25" s="21">
        <f t="shared" si="16"/>
        <v>250.10799999999998</v>
      </c>
      <c r="F25" s="29">
        <f t="shared" si="13"/>
        <v>12.991273633908166</v>
      </c>
      <c r="G25" s="29">
        <f t="shared" si="14"/>
        <v>51.48161870651681</v>
      </c>
      <c r="H25" s="17">
        <f t="shared" si="16"/>
        <v>216.9</v>
      </c>
      <c r="I25" s="17">
        <f>I24</f>
        <v>84.67</v>
      </c>
      <c r="J25" s="17">
        <f t="shared" si="16"/>
        <v>264.8</v>
      </c>
      <c r="K25" s="17">
        <f>K24</f>
        <v>126.91</v>
      </c>
      <c r="L25" s="17">
        <f t="shared" si="16"/>
        <v>4.12</v>
      </c>
      <c r="M25" s="17">
        <f>M24</f>
        <v>38.528</v>
      </c>
      <c r="N25" s="17">
        <f t="shared" si="16"/>
        <v>681.8</v>
      </c>
      <c r="O25" s="17"/>
      <c r="P25" s="17">
        <f t="shared" si="16"/>
        <v>0</v>
      </c>
      <c r="Q25" s="17"/>
      <c r="R25" s="17">
        <f t="shared" si="16"/>
        <v>0</v>
      </c>
      <c r="S25" s="17"/>
      <c r="T25" s="17">
        <f t="shared" si="16"/>
        <v>325.8</v>
      </c>
      <c r="U25" s="17"/>
      <c r="V25" s="17">
        <f t="shared" si="16"/>
        <v>0</v>
      </c>
      <c r="W25" s="17"/>
      <c r="X25" s="17">
        <f t="shared" si="16"/>
        <v>0</v>
      </c>
      <c r="Y25" s="17"/>
      <c r="Z25" s="17">
        <f t="shared" si="16"/>
        <v>431.78</v>
      </c>
      <c r="AA25" s="17"/>
      <c r="AB25" s="17">
        <f t="shared" si="16"/>
        <v>0</v>
      </c>
      <c r="AC25" s="17"/>
      <c r="AD25" s="17">
        <f t="shared" si="16"/>
        <v>0</v>
      </c>
      <c r="AE25" s="21"/>
      <c r="AF25" s="98"/>
      <c r="AG25" s="76">
        <f t="shared" si="1"/>
        <v>1925.1999999999998</v>
      </c>
      <c r="AH25" s="56">
        <f t="shared" si="2"/>
        <v>485.82000000000005</v>
      </c>
      <c r="AI25" s="56">
        <f t="shared" si="2"/>
        <v>250.10799999999998</v>
      </c>
      <c r="AJ25" s="77"/>
    </row>
    <row r="26" spans="1:36" s="30" customFormat="1" ht="133.5" customHeight="1">
      <c r="A26" s="13" t="s">
        <v>40</v>
      </c>
      <c r="B26" s="29">
        <f>H26+J26+L26+N26+P26+R26+T26+V26+X26+Z26+AB26+AD26</f>
        <v>83624.20000000001</v>
      </c>
      <c r="C26" s="21">
        <f>H26+J26+L26</f>
        <v>29391.69547</v>
      </c>
      <c r="D26" s="21">
        <f>I26+K26+M26+O26+Q26+S26+U26+W26+Y26+AA26+AC26++AE26</f>
        <v>27153.20533</v>
      </c>
      <c r="E26" s="21">
        <f>D26</f>
        <v>27153.20533</v>
      </c>
      <c r="F26" s="29">
        <f t="shared" si="13"/>
        <v>32.47051132327723</v>
      </c>
      <c r="G26" s="29">
        <f t="shared" si="14"/>
        <v>92.38393667257196</v>
      </c>
      <c r="H26" s="18">
        <v>16834.982</v>
      </c>
      <c r="I26" s="18">
        <v>14042.92228</v>
      </c>
      <c r="J26" s="18">
        <v>7512.744</v>
      </c>
      <c r="K26" s="18">
        <v>7595.84341</v>
      </c>
      <c r="L26" s="18">
        <v>5043.96947</v>
      </c>
      <c r="M26" s="18">
        <v>5514.43964</v>
      </c>
      <c r="N26" s="18">
        <v>8606.307</v>
      </c>
      <c r="O26" s="18"/>
      <c r="P26" s="18">
        <v>5853.813</v>
      </c>
      <c r="Q26" s="18"/>
      <c r="R26" s="18">
        <v>4597.745</v>
      </c>
      <c r="S26" s="18"/>
      <c r="T26" s="18">
        <v>10450.744</v>
      </c>
      <c r="U26" s="18"/>
      <c r="V26" s="18">
        <v>4810.524</v>
      </c>
      <c r="W26" s="18"/>
      <c r="X26" s="18">
        <v>2410.272</v>
      </c>
      <c r="Y26" s="18"/>
      <c r="Z26" s="18">
        <v>6715.048</v>
      </c>
      <c r="AA26" s="18"/>
      <c r="AB26" s="18">
        <v>3530.36255</v>
      </c>
      <c r="AC26" s="18"/>
      <c r="AD26" s="18">
        <v>7257.68898</v>
      </c>
      <c r="AE26" s="21"/>
      <c r="AF26" s="96" t="s">
        <v>51</v>
      </c>
      <c r="AG26" s="76">
        <f t="shared" si="1"/>
        <v>83624.20000000001</v>
      </c>
      <c r="AH26" s="56">
        <f t="shared" si="2"/>
        <v>29391.69547</v>
      </c>
      <c r="AI26" s="56">
        <f t="shared" si="2"/>
        <v>27153.20533</v>
      </c>
      <c r="AJ26" s="77"/>
    </row>
    <row r="27" spans="1:36" s="30" customFormat="1" ht="18.75">
      <c r="A27" s="34" t="s">
        <v>23</v>
      </c>
      <c r="B27" s="20">
        <f aca="true" t="shared" si="17" ref="B27:AD28">B26</f>
        <v>83624.20000000001</v>
      </c>
      <c r="C27" s="19">
        <f t="shared" si="17"/>
        <v>29391.69547</v>
      </c>
      <c r="D27" s="19">
        <f t="shared" si="17"/>
        <v>27153.20533</v>
      </c>
      <c r="E27" s="19">
        <f>E26</f>
        <v>27153.20533</v>
      </c>
      <c r="F27" s="20">
        <f t="shared" si="13"/>
        <v>32.47051132327723</v>
      </c>
      <c r="G27" s="20">
        <f t="shared" si="14"/>
        <v>92.38393667257196</v>
      </c>
      <c r="H27" s="16">
        <f t="shared" si="17"/>
        <v>16834.982</v>
      </c>
      <c r="I27" s="16">
        <f>I26</f>
        <v>14042.92228</v>
      </c>
      <c r="J27" s="16">
        <f t="shared" si="17"/>
        <v>7512.744</v>
      </c>
      <c r="K27" s="16">
        <f>K26</f>
        <v>7595.84341</v>
      </c>
      <c r="L27" s="16">
        <f t="shared" si="17"/>
        <v>5043.96947</v>
      </c>
      <c r="M27" s="16">
        <f>M26</f>
        <v>5514.43964</v>
      </c>
      <c r="N27" s="16">
        <f t="shared" si="17"/>
        <v>8606.307</v>
      </c>
      <c r="O27" s="16"/>
      <c r="P27" s="16">
        <f t="shared" si="17"/>
        <v>5853.813</v>
      </c>
      <c r="Q27" s="16"/>
      <c r="R27" s="16">
        <f t="shared" si="17"/>
        <v>4597.745</v>
      </c>
      <c r="S27" s="16"/>
      <c r="T27" s="16">
        <f t="shared" si="17"/>
        <v>10450.744</v>
      </c>
      <c r="U27" s="16"/>
      <c r="V27" s="16">
        <f t="shared" si="17"/>
        <v>4810.524</v>
      </c>
      <c r="W27" s="16"/>
      <c r="X27" s="16">
        <f t="shared" si="17"/>
        <v>2410.272</v>
      </c>
      <c r="Y27" s="16"/>
      <c r="Z27" s="16">
        <f t="shared" si="17"/>
        <v>6715.048</v>
      </c>
      <c r="AA27" s="16"/>
      <c r="AB27" s="16">
        <f t="shared" si="17"/>
        <v>3530.36255</v>
      </c>
      <c r="AC27" s="16"/>
      <c r="AD27" s="16">
        <f t="shared" si="17"/>
        <v>7257.68898</v>
      </c>
      <c r="AE27" s="19"/>
      <c r="AF27" s="97"/>
      <c r="AG27" s="76">
        <f t="shared" si="1"/>
        <v>83624.20000000001</v>
      </c>
      <c r="AH27" s="56">
        <f t="shared" si="2"/>
        <v>29391.69547</v>
      </c>
      <c r="AI27" s="56">
        <f t="shared" si="2"/>
        <v>27153.20533</v>
      </c>
      <c r="AJ27" s="77"/>
    </row>
    <row r="28" spans="1:36" s="30" customFormat="1" ht="16.5" customHeight="1">
      <c r="A28" s="13" t="s">
        <v>18</v>
      </c>
      <c r="B28" s="29">
        <f t="shared" si="17"/>
        <v>83624.20000000001</v>
      </c>
      <c r="C28" s="21">
        <f t="shared" si="17"/>
        <v>29391.69547</v>
      </c>
      <c r="D28" s="21">
        <f t="shared" si="17"/>
        <v>27153.20533</v>
      </c>
      <c r="E28" s="21">
        <f>E27</f>
        <v>27153.20533</v>
      </c>
      <c r="F28" s="29">
        <f t="shared" si="13"/>
        <v>32.47051132327723</v>
      </c>
      <c r="G28" s="29">
        <f t="shared" si="14"/>
        <v>92.38393667257196</v>
      </c>
      <c r="H28" s="17">
        <f t="shared" si="17"/>
        <v>16834.982</v>
      </c>
      <c r="I28" s="17">
        <f>I27</f>
        <v>14042.92228</v>
      </c>
      <c r="J28" s="17">
        <f t="shared" si="17"/>
        <v>7512.744</v>
      </c>
      <c r="K28" s="17">
        <f>K27</f>
        <v>7595.84341</v>
      </c>
      <c r="L28" s="17">
        <f t="shared" si="17"/>
        <v>5043.96947</v>
      </c>
      <c r="M28" s="17">
        <f>M27</f>
        <v>5514.43964</v>
      </c>
      <c r="N28" s="17">
        <f t="shared" si="17"/>
        <v>8606.307</v>
      </c>
      <c r="O28" s="17"/>
      <c r="P28" s="17">
        <f t="shared" si="17"/>
        <v>5853.813</v>
      </c>
      <c r="Q28" s="17"/>
      <c r="R28" s="17">
        <f t="shared" si="17"/>
        <v>4597.745</v>
      </c>
      <c r="S28" s="17"/>
      <c r="T28" s="17">
        <f t="shared" si="17"/>
        <v>10450.744</v>
      </c>
      <c r="U28" s="17"/>
      <c r="V28" s="17">
        <f t="shared" si="17"/>
        <v>4810.524</v>
      </c>
      <c r="W28" s="17"/>
      <c r="X28" s="17">
        <f t="shared" si="17"/>
        <v>2410.272</v>
      </c>
      <c r="Y28" s="17"/>
      <c r="Z28" s="17">
        <f t="shared" si="17"/>
        <v>6715.048</v>
      </c>
      <c r="AA28" s="17"/>
      <c r="AB28" s="17">
        <f t="shared" si="17"/>
        <v>3530.36255</v>
      </c>
      <c r="AC28" s="17"/>
      <c r="AD28" s="17">
        <f t="shared" si="17"/>
        <v>7257.68898</v>
      </c>
      <c r="AE28" s="29"/>
      <c r="AF28" s="98"/>
      <c r="AG28" s="76">
        <f t="shared" si="1"/>
        <v>83624.20000000001</v>
      </c>
      <c r="AH28" s="56">
        <f t="shared" si="2"/>
        <v>29391.69547</v>
      </c>
      <c r="AI28" s="56">
        <f t="shared" si="2"/>
        <v>27153.20533</v>
      </c>
      <c r="AJ28" s="77"/>
    </row>
    <row r="29" spans="1:36" s="30" customFormat="1" ht="86.25" customHeight="1">
      <c r="A29" s="36" t="s">
        <v>31</v>
      </c>
      <c r="B29" s="29">
        <f>B31+B32</f>
        <v>6817.300000000001</v>
      </c>
      <c r="C29" s="21">
        <f>C30</f>
        <v>2759.4012000000002</v>
      </c>
      <c r="D29" s="21">
        <f>D30</f>
        <v>2174.3999999999996</v>
      </c>
      <c r="E29" s="29">
        <f>I29+K29+M29+O29+Q29+S29+U29+W29+Y29+AA29+AC29++AE29</f>
        <v>2071.9762</v>
      </c>
      <c r="F29" s="29">
        <f t="shared" si="13"/>
        <v>30.39291508368415</v>
      </c>
      <c r="G29" s="29">
        <f t="shared" si="14"/>
        <v>75.0878922572042</v>
      </c>
      <c r="H29" s="18">
        <f>H31+H32</f>
        <v>1422.7714</v>
      </c>
      <c r="I29" s="18">
        <f>I30</f>
        <v>273.52561</v>
      </c>
      <c r="J29" s="18">
        <f aca="true" t="shared" si="18" ref="J29:AD29">J31+J32</f>
        <v>725.5634</v>
      </c>
      <c r="K29" s="18">
        <f>K30</f>
        <v>1304.81105</v>
      </c>
      <c r="L29" s="18">
        <f t="shared" si="18"/>
        <v>611.0663999999999</v>
      </c>
      <c r="M29" s="18">
        <f>M30</f>
        <v>493.63954</v>
      </c>
      <c r="N29" s="18">
        <f t="shared" si="18"/>
        <v>623.4194</v>
      </c>
      <c r="O29" s="18"/>
      <c r="P29" s="18">
        <f t="shared" si="18"/>
        <v>538.4903999999999</v>
      </c>
      <c r="Q29" s="18"/>
      <c r="R29" s="18">
        <f t="shared" si="18"/>
        <v>489.01640000000003</v>
      </c>
      <c r="S29" s="18"/>
      <c r="T29" s="18">
        <f t="shared" si="18"/>
        <v>629.9954</v>
      </c>
      <c r="U29" s="18"/>
      <c r="V29" s="18">
        <f t="shared" si="18"/>
        <v>389.94440000000003</v>
      </c>
      <c r="W29" s="18"/>
      <c r="X29" s="18">
        <f t="shared" si="18"/>
        <v>378.47040000000004</v>
      </c>
      <c r="Y29" s="18"/>
      <c r="Z29" s="18">
        <f t="shared" si="18"/>
        <v>323.7294</v>
      </c>
      <c r="AA29" s="18"/>
      <c r="AB29" s="18">
        <f t="shared" si="18"/>
        <v>231.5344</v>
      </c>
      <c r="AC29" s="18"/>
      <c r="AD29" s="18">
        <f t="shared" si="18"/>
        <v>453.2986</v>
      </c>
      <c r="AE29" s="29"/>
      <c r="AF29" s="96" t="s">
        <v>52</v>
      </c>
      <c r="AG29" s="76">
        <f t="shared" si="1"/>
        <v>6817.300000000001</v>
      </c>
      <c r="AH29" s="56">
        <f t="shared" si="2"/>
        <v>2759.4012000000002</v>
      </c>
      <c r="AI29" s="56">
        <f t="shared" si="2"/>
        <v>2071.9762</v>
      </c>
      <c r="AJ29" s="77"/>
    </row>
    <row r="30" spans="1:36" s="30" customFormat="1" ht="21.75" customHeight="1">
      <c r="A30" s="37" t="s">
        <v>23</v>
      </c>
      <c r="B30" s="20">
        <f>B31+B32</f>
        <v>6817.300000000001</v>
      </c>
      <c r="C30" s="20">
        <f>C31+C32</f>
        <v>2759.4012000000002</v>
      </c>
      <c r="D30" s="20">
        <f>D31+D32</f>
        <v>2174.3999999999996</v>
      </c>
      <c r="E30" s="20">
        <f>E31+E32</f>
        <v>2071.9762</v>
      </c>
      <c r="F30" s="19">
        <f>F29</f>
        <v>30.39291508368415</v>
      </c>
      <c r="G30" s="19">
        <f>G29</f>
        <v>75.0878922572042</v>
      </c>
      <c r="H30" s="15">
        <f>H31+H32</f>
        <v>1422.7714</v>
      </c>
      <c r="I30" s="15">
        <f>I31+I32</f>
        <v>273.52561</v>
      </c>
      <c r="J30" s="15">
        <f aca="true" t="shared" si="19" ref="J30:AD30">J31+J32</f>
        <v>725.5634</v>
      </c>
      <c r="K30" s="15">
        <f t="shared" si="19"/>
        <v>1304.81105</v>
      </c>
      <c r="L30" s="15">
        <f t="shared" si="19"/>
        <v>611.0663999999999</v>
      </c>
      <c r="M30" s="15">
        <f>M31+M32</f>
        <v>493.63954</v>
      </c>
      <c r="N30" s="15">
        <f t="shared" si="19"/>
        <v>623.4194</v>
      </c>
      <c r="O30" s="15"/>
      <c r="P30" s="15">
        <f t="shared" si="19"/>
        <v>538.4903999999999</v>
      </c>
      <c r="Q30" s="15"/>
      <c r="R30" s="15">
        <f t="shared" si="19"/>
        <v>489.01640000000003</v>
      </c>
      <c r="S30" s="15"/>
      <c r="T30" s="15">
        <f t="shared" si="19"/>
        <v>629.9954</v>
      </c>
      <c r="U30" s="15"/>
      <c r="V30" s="15">
        <f t="shared" si="19"/>
        <v>389.94440000000003</v>
      </c>
      <c r="W30" s="15"/>
      <c r="X30" s="15">
        <f t="shared" si="19"/>
        <v>378.47040000000004</v>
      </c>
      <c r="Y30" s="15"/>
      <c r="Z30" s="15">
        <f t="shared" si="19"/>
        <v>323.7294</v>
      </c>
      <c r="AA30" s="15"/>
      <c r="AB30" s="15">
        <f t="shared" si="19"/>
        <v>231.5344</v>
      </c>
      <c r="AC30" s="15"/>
      <c r="AD30" s="15">
        <f t="shared" si="19"/>
        <v>453.2986</v>
      </c>
      <c r="AE30" s="15"/>
      <c r="AF30" s="97"/>
      <c r="AG30" s="76">
        <f t="shared" si="1"/>
        <v>6817.300000000001</v>
      </c>
      <c r="AH30" s="56">
        <f t="shared" si="2"/>
        <v>2759.4012000000002</v>
      </c>
      <c r="AI30" s="56">
        <f t="shared" si="2"/>
        <v>2071.9762</v>
      </c>
      <c r="AJ30" s="77"/>
    </row>
    <row r="31" spans="1:36" s="30" customFormat="1" ht="20.25" customHeight="1">
      <c r="A31" s="13" t="s">
        <v>32</v>
      </c>
      <c r="B31" s="29">
        <f>H31+J31+L31+N31+P31+R31+T31+V31+X31+Z31+AB31+AD31</f>
        <v>6026.4000000000015</v>
      </c>
      <c r="C31" s="18">
        <f>H31+J31+L31</f>
        <v>2255.429</v>
      </c>
      <c r="D31" s="29">
        <v>1609.6</v>
      </c>
      <c r="E31" s="29">
        <f>I31+K31+M31</f>
        <v>1609.55236</v>
      </c>
      <c r="F31" s="21">
        <f>F30</f>
        <v>30.39291508368415</v>
      </c>
      <c r="G31" s="21">
        <f>G30</f>
        <v>75.0878922572042</v>
      </c>
      <c r="H31" s="18">
        <v>977.47</v>
      </c>
      <c r="I31" s="18">
        <v>0</v>
      </c>
      <c r="J31" s="18">
        <v>682.823</v>
      </c>
      <c r="K31" s="18">
        <v>1148.47004</v>
      </c>
      <c r="L31" s="18">
        <v>595.136</v>
      </c>
      <c r="M31" s="18">
        <v>461.08232</v>
      </c>
      <c r="N31" s="18">
        <v>607.489</v>
      </c>
      <c r="O31" s="18"/>
      <c r="P31" s="18">
        <v>522.56</v>
      </c>
      <c r="Q31" s="18"/>
      <c r="R31" s="18">
        <v>433.086</v>
      </c>
      <c r="S31" s="18"/>
      <c r="T31" s="18">
        <v>602.065</v>
      </c>
      <c r="U31" s="18"/>
      <c r="V31" s="18">
        <v>374.014</v>
      </c>
      <c r="W31" s="18"/>
      <c r="X31" s="18">
        <v>362.54</v>
      </c>
      <c r="Y31" s="18"/>
      <c r="Z31" s="18">
        <v>307.799</v>
      </c>
      <c r="AA31" s="18"/>
      <c r="AB31" s="18">
        <v>215.604</v>
      </c>
      <c r="AC31" s="18"/>
      <c r="AD31" s="18">
        <v>345.814</v>
      </c>
      <c r="AE31" s="21"/>
      <c r="AF31" s="97"/>
      <c r="AG31" s="76">
        <f t="shared" si="1"/>
        <v>6026.4000000000015</v>
      </c>
      <c r="AH31" s="56">
        <f t="shared" si="2"/>
        <v>2255.429</v>
      </c>
      <c r="AI31" s="56">
        <f t="shared" si="2"/>
        <v>1609.55236</v>
      </c>
      <c r="AJ31" s="77"/>
    </row>
    <row r="32" spans="1:36" s="30" customFormat="1" ht="32.25" customHeight="1">
      <c r="A32" s="13" t="s">
        <v>33</v>
      </c>
      <c r="B32" s="29">
        <f>H32+J32+L32+N32+P32+R32+T32+V32+X32+Z32+AB32+AD32</f>
        <v>790.8999999999997</v>
      </c>
      <c r="C32" s="17">
        <f>H32+J32+L32</f>
        <v>503.97220000000004</v>
      </c>
      <c r="D32" s="29">
        <v>564.8</v>
      </c>
      <c r="E32" s="29">
        <f>I32+K32+M32</f>
        <v>462.42384000000004</v>
      </c>
      <c r="F32" s="29">
        <f>E32*100/B32</f>
        <v>58.46805411556457</v>
      </c>
      <c r="G32" s="29">
        <f>E32*100/C32</f>
        <v>91.75582303944543</v>
      </c>
      <c r="H32" s="17">
        <v>445.3014</v>
      </c>
      <c r="I32" s="17">
        <f>273.52561</f>
        <v>273.52561</v>
      </c>
      <c r="J32" s="17">
        <v>42.7404</v>
      </c>
      <c r="K32" s="17">
        <v>156.34101</v>
      </c>
      <c r="L32" s="17">
        <v>15.9304</v>
      </c>
      <c r="M32" s="17">
        <v>32.55722</v>
      </c>
      <c r="N32" s="17">
        <v>15.9304</v>
      </c>
      <c r="O32" s="17"/>
      <c r="P32" s="17">
        <v>15.9304</v>
      </c>
      <c r="Q32" s="17"/>
      <c r="R32" s="17">
        <v>55.9304</v>
      </c>
      <c r="S32" s="17"/>
      <c r="T32" s="17">
        <v>27.9304</v>
      </c>
      <c r="U32" s="17"/>
      <c r="V32" s="17">
        <v>15.9304</v>
      </c>
      <c r="W32" s="17"/>
      <c r="X32" s="17">
        <v>15.9304</v>
      </c>
      <c r="Y32" s="17"/>
      <c r="Z32" s="17">
        <v>15.9304</v>
      </c>
      <c r="AA32" s="17"/>
      <c r="AB32" s="17">
        <v>15.9304</v>
      </c>
      <c r="AC32" s="17"/>
      <c r="AD32" s="17">
        <v>107.4846</v>
      </c>
      <c r="AE32" s="21"/>
      <c r="AF32" s="98"/>
      <c r="AG32" s="76">
        <f t="shared" si="1"/>
        <v>790.8999999999997</v>
      </c>
      <c r="AH32" s="56">
        <f t="shared" si="2"/>
        <v>503.97220000000004</v>
      </c>
      <c r="AI32" s="56">
        <f t="shared" si="2"/>
        <v>462.42384000000004</v>
      </c>
      <c r="AJ32" s="77"/>
    </row>
    <row r="33" spans="1:36" s="30" customFormat="1" ht="27.75" customHeight="1">
      <c r="A33" s="44" t="s">
        <v>24</v>
      </c>
      <c r="B33" s="45">
        <f>B34+B35+B36</f>
        <v>114431.60000000002</v>
      </c>
      <c r="C33" s="45">
        <f>C34+C35+C36</f>
        <v>34854.05567</v>
      </c>
      <c r="D33" s="45">
        <f>D34+D35+D36</f>
        <v>31173.27171</v>
      </c>
      <c r="E33" s="45">
        <f>E34+E35+E36</f>
        <v>31070.84791</v>
      </c>
      <c r="F33" s="79">
        <f>E33*100/B33</f>
        <v>27.15233196949094</v>
      </c>
      <c r="G33" s="79">
        <f>E33*100/C33</f>
        <v>89.14557377247685</v>
      </c>
      <c r="H33" s="46">
        <f aca="true" t="shared" si="20" ref="H33:AD33">H34+H35+H36</f>
        <v>19358.205400000003</v>
      </c>
      <c r="I33" s="46">
        <f>I10+I6</f>
        <v>14833.21728</v>
      </c>
      <c r="J33" s="46">
        <f t="shared" si="20"/>
        <v>9129.4594</v>
      </c>
      <c r="K33" s="46">
        <f>K10+K6</f>
        <v>9430.33304</v>
      </c>
      <c r="L33" s="46">
        <f t="shared" si="20"/>
        <v>6366.390869999999</v>
      </c>
      <c r="M33" s="46">
        <f>M10+M6</f>
        <v>6807.29759</v>
      </c>
      <c r="N33" s="46">
        <f t="shared" si="20"/>
        <v>13991.430400000001</v>
      </c>
      <c r="O33" s="46"/>
      <c r="P33" s="46">
        <f t="shared" si="20"/>
        <v>7300.2054</v>
      </c>
      <c r="Q33" s="46"/>
      <c r="R33" s="46">
        <f t="shared" si="20"/>
        <v>5693.213400000001</v>
      </c>
      <c r="S33" s="46"/>
      <c r="T33" s="46">
        <f t="shared" si="20"/>
        <v>18463.7014</v>
      </c>
      <c r="U33" s="46"/>
      <c r="V33" s="46">
        <f t="shared" si="20"/>
        <v>6058.0204</v>
      </c>
      <c r="W33" s="46"/>
      <c r="X33" s="46">
        <f t="shared" si="20"/>
        <v>3194.6944000000003</v>
      </c>
      <c r="Y33" s="46"/>
      <c r="Z33" s="46">
        <f t="shared" si="20"/>
        <v>10504.8644</v>
      </c>
      <c r="AA33" s="46"/>
      <c r="AB33" s="46">
        <f t="shared" si="20"/>
        <v>4604.748949999999</v>
      </c>
      <c r="AC33" s="46"/>
      <c r="AD33" s="46">
        <f t="shared" si="20"/>
        <v>9766.665579999999</v>
      </c>
      <c r="AE33" s="45"/>
      <c r="AF33" s="47"/>
      <c r="AG33" s="56">
        <f t="shared" si="1"/>
        <v>114431.6</v>
      </c>
      <c r="AH33" s="56">
        <f aca="true" t="shared" si="21" ref="AH33:AI36">H33+J33+L33</f>
        <v>34854.05567</v>
      </c>
      <c r="AI33" s="56">
        <f t="shared" si="21"/>
        <v>31070.847910000004</v>
      </c>
      <c r="AJ33" s="77"/>
    </row>
    <row r="34" spans="1:36" s="30" customFormat="1" ht="33.75" customHeight="1">
      <c r="A34" s="34" t="s">
        <v>32</v>
      </c>
      <c r="B34" s="20">
        <f>H34+J34+L34+N34+P34+R34+T34+V34+X34+Z34+AB34+AD34</f>
        <v>6026.4000000000015</v>
      </c>
      <c r="C34" s="20">
        <f>H34+J34+L34</f>
        <v>2255.429</v>
      </c>
      <c r="D34" s="19">
        <f>D31</f>
        <v>1609.6</v>
      </c>
      <c r="E34" s="19">
        <f>I34+K34+M34</f>
        <v>1609.55236</v>
      </c>
      <c r="F34" s="19">
        <f>F31</f>
        <v>30.39291508368415</v>
      </c>
      <c r="G34" s="19">
        <f>G31</f>
        <v>75.0878922572042</v>
      </c>
      <c r="H34" s="16">
        <f>H31</f>
        <v>977.47</v>
      </c>
      <c r="I34" s="16">
        <f>I31</f>
        <v>0</v>
      </c>
      <c r="J34" s="16">
        <f aca="true" t="shared" si="22" ref="J34:AD34">J31</f>
        <v>682.823</v>
      </c>
      <c r="K34" s="16">
        <f>K31</f>
        <v>1148.47004</v>
      </c>
      <c r="L34" s="16">
        <f t="shared" si="22"/>
        <v>595.136</v>
      </c>
      <c r="M34" s="16">
        <f>M31</f>
        <v>461.08232</v>
      </c>
      <c r="N34" s="16">
        <f t="shared" si="22"/>
        <v>607.489</v>
      </c>
      <c r="O34" s="16"/>
      <c r="P34" s="16">
        <f t="shared" si="22"/>
        <v>522.56</v>
      </c>
      <c r="Q34" s="16"/>
      <c r="R34" s="16">
        <f t="shared" si="22"/>
        <v>433.086</v>
      </c>
      <c r="S34" s="16"/>
      <c r="T34" s="16">
        <f t="shared" si="22"/>
        <v>602.065</v>
      </c>
      <c r="U34" s="16"/>
      <c r="V34" s="16">
        <f t="shared" si="22"/>
        <v>374.014</v>
      </c>
      <c r="W34" s="16"/>
      <c r="X34" s="16">
        <f t="shared" si="22"/>
        <v>362.54</v>
      </c>
      <c r="Y34" s="16"/>
      <c r="Z34" s="16">
        <f t="shared" si="22"/>
        <v>307.799</v>
      </c>
      <c r="AA34" s="16"/>
      <c r="AB34" s="16">
        <f t="shared" si="22"/>
        <v>215.604</v>
      </c>
      <c r="AC34" s="16"/>
      <c r="AD34" s="16">
        <f t="shared" si="22"/>
        <v>345.814</v>
      </c>
      <c r="AE34" s="19"/>
      <c r="AF34" s="42"/>
      <c r="AG34" s="56">
        <f t="shared" si="1"/>
        <v>6026.4000000000015</v>
      </c>
      <c r="AH34" s="56">
        <f t="shared" si="21"/>
        <v>2255.429</v>
      </c>
      <c r="AI34" s="56">
        <f t="shared" si="21"/>
        <v>1609.55236</v>
      </c>
      <c r="AJ34" s="77"/>
    </row>
    <row r="35" spans="1:36" s="30" customFormat="1" ht="18.75">
      <c r="A35" s="34" t="s">
        <v>33</v>
      </c>
      <c r="B35" s="20">
        <f>H35+J35+L35+N35+P35+R35+T35+V35+X35+Z35+AB35+AD35</f>
        <v>790.8999999999997</v>
      </c>
      <c r="C35" s="20">
        <f>H35+J35+L35</f>
        <v>503.97220000000004</v>
      </c>
      <c r="D35" s="20">
        <f>D32</f>
        <v>564.8</v>
      </c>
      <c r="E35" s="20">
        <f>E32</f>
        <v>462.42384000000004</v>
      </c>
      <c r="F35" s="20">
        <f>F32</f>
        <v>58.46805411556457</v>
      </c>
      <c r="G35" s="20">
        <f>G32</f>
        <v>91.75582303944543</v>
      </c>
      <c r="H35" s="16">
        <f aca="true" t="shared" si="23" ref="H35:AD35">H32</f>
        <v>445.3014</v>
      </c>
      <c r="I35" s="16">
        <f>I32</f>
        <v>273.52561</v>
      </c>
      <c r="J35" s="16">
        <f t="shared" si="23"/>
        <v>42.7404</v>
      </c>
      <c r="K35" s="16">
        <f>K32</f>
        <v>156.34101</v>
      </c>
      <c r="L35" s="16">
        <f t="shared" si="23"/>
        <v>15.9304</v>
      </c>
      <c r="M35" s="16">
        <f>M32</f>
        <v>32.55722</v>
      </c>
      <c r="N35" s="16">
        <f t="shared" si="23"/>
        <v>15.9304</v>
      </c>
      <c r="O35" s="16"/>
      <c r="P35" s="16">
        <f t="shared" si="23"/>
        <v>15.9304</v>
      </c>
      <c r="Q35" s="16"/>
      <c r="R35" s="16">
        <f t="shared" si="23"/>
        <v>55.9304</v>
      </c>
      <c r="S35" s="16"/>
      <c r="T35" s="16">
        <f t="shared" si="23"/>
        <v>27.9304</v>
      </c>
      <c r="U35" s="16"/>
      <c r="V35" s="16">
        <f t="shared" si="23"/>
        <v>15.9304</v>
      </c>
      <c r="W35" s="16"/>
      <c r="X35" s="16">
        <f t="shared" si="23"/>
        <v>15.9304</v>
      </c>
      <c r="Y35" s="16"/>
      <c r="Z35" s="16">
        <f t="shared" si="23"/>
        <v>15.9304</v>
      </c>
      <c r="AA35" s="16"/>
      <c r="AB35" s="16">
        <f t="shared" si="23"/>
        <v>15.9304</v>
      </c>
      <c r="AC35" s="16"/>
      <c r="AD35" s="16">
        <f t="shared" si="23"/>
        <v>107.4846</v>
      </c>
      <c r="AE35" s="19"/>
      <c r="AF35" s="42"/>
      <c r="AG35" s="56">
        <f t="shared" si="1"/>
        <v>790.8999999999997</v>
      </c>
      <c r="AH35" s="56">
        <f t="shared" si="21"/>
        <v>503.97220000000004</v>
      </c>
      <c r="AI35" s="56">
        <f t="shared" si="21"/>
        <v>462.42384000000004</v>
      </c>
      <c r="AJ35" s="77"/>
    </row>
    <row r="36" spans="1:36" s="30" customFormat="1" ht="18.75">
      <c r="A36" s="38" t="s">
        <v>18</v>
      </c>
      <c r="B36" s="20">
        <f>B8+B12+B27</f>
        <v>107614.30000000002</v>
      </c>
      <c r="C36" s="20">
        <f>H36+J36+L36</f>
        <v>32094.65447</v>
      </c>
      <c r="D36" s="20">
        <f>D6+D11+D26</f>
        <v>28998.87171</v>
      </c>
      <c r="E36" s="20">
        <f>E6+E11+E26</f>
        <v>28998.87171</v>
      </c>
      <c r="F36" s="29">
        <f>E36*100/B36</f>
        <v>26.947043013800208</v>
      </c>
      <c r="G36" s="29">
        <f>E36*100/C36</f>
        <v>90.35421065868232</v>
      </c>
      <c r="H36" s="20">
        <f aca="true" t="shared" si="24" ref="H36:AD36">H8+H12+H27</f>
        <v>17935.434</v>
      </c>
      <c r="I36" s="20">
        <f>J6+I12+I26</f>
        <v>14559.69167</v>
      </c>
      <c r="J36" s="20">
        <f t="shared" si="24"/>
        <v>8403.896</v>
      </c>
      <c r="K36" s="20">
        <f>L6+K12+K26</f>
        <v>8125.52199</v>
      </c>
      <c r="L36" s="20">
        <f t="shared" si="24"/>
        <v>5755.32447</v>
      </c>
      <c r="M36" s="20">
        <f>N6+M12+M26</f>
        <v>6313.65805</v>
      </c>
      <c r="N36" s="20">
        <f t="shared" si="24"/>
        <v>13368.011</v>
      </c>
      <c r="O36" s="20"/>
      <c r="P36" s="20">
        <f t="shared" si="24"/>
        <v>6761.715</v>
      </c>
      <c r="Q36" s="20"/>
      <c r="R36" s="20">
        <f t="shared" si="24"/>
        <v>5204.197</v>
      </c>
      <c r="S36" s="20"/>
      <c r="T36" s="20">
        <f t="shared" si="24"/>
        <v>17833.706000000002</v>
      </c>
      <c r="U36" s="20"/>
      <c r="V36" s="20">
        <f t="shared" si="24"/>
        <v>5668.076</v>
      </c>
      <c r="W36" s="20"/>
      <c r="X36" s="20">
        <f t="shared" si="24"/>
        <v>2816.224</v>
      </c>
      <c r="Y36" s="20"/>
      <c r="Z36" s="20">
        <f t="shared" si="24"/>
        <v>10181.135</v>
      </c>
      <c r="AA36" s="20"/>
      <c r="AB36" s="20">
        <f t="shared" si="24"/>
        <v>4373.21455</v>
      </c>
      <c r="AC36" s="20"/>
      <c r="AD36" s="20">
        <f t="shared" si="24"/>
        <v>9313.366979999999</v>
      </c>
      <c r="AE36" s="20"/>
      <c r="AF36" s="42"/>
      <c r="AG36" s="56">
        <f t="shared" si="1"/>
        <v>107614.30000000002</v>
      </c>
      <c r="AH36" s="56">
        <f t="shared" si="21"/>
        <v>32094.65447</v>
      </c>
      <c r="AI36" s="56">
        <f t="shared" si="21"/>
        <v>28998.87171</v>
      </c>
      <c r="AJ36" s="77"/>
    </row>
    <row r="37" spans="1:36" s="54" customFormat="1" ht="18.75">
      <c r="A37" s="65"/>
      <c r="B37" s="66"/>
      <c r="C37" s="67"/>
      <c r="D37" s="67"/>
      <c r="E37" s="67"/>
      <c r="F37" s="67"/>
      <c r="G37" s="67"/>
      <c r="H37" s="67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9"/>
      <c r="AG37" s="56"/>
      <c r="AH37" s="56"/>
      <c r="AI37" s="56"/>
      <c r="AJ37" s="56"/>
    </row>
    <row r="38" spans="1:32" s="10" customFormat="1" ht="18.75">
      <c r="A38" s="39"/>
      <c r="B38" s="92" t="s">
        <v>43</v>
      </c>
      <c r="C38" s="92"/>
      <c r="D38" s="92"/>
      <c r="E38" s="92"/>
      <c r="F38" s="92"/>
      <c r="G38" s="92"/>
      <c r="H38" s="58"/>
      <c r="I38" s="58"/>
      <c r="J38" s="59"/>
      <c r="K38" s="59"/>
      <c r="L38" s="59"/>
      <c r="M38" s="59"/>
      <c r="N38" s="59"/>
      <c r="O38" s="59"/>
      <c r="P38" s="59"/>
      <c r="Q38" s="60"/>
      <c r="R38" s="59"/>
      <c r="S38" s="59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1"/>
      <c r="AF38" s="3"/>
    </row>
    <row r="39" spans="1:32" s="10" customFormat="1" ht="15.75">
      <c r="A39" s="39"/>
      <c r="B39" s="24"/>
      <c r="C39" s="24"/>
      <c r="D39" s="24"/>
      <c r="E39" s="24"/>
      <c r="F39" s="24"/>
      <c r="G39" s="24"/>
      <c r="H39" s="23"/>
      <c r="I39" s="23"/>
      <c r="J39" s="3"/>
      <c r="K39" s="3"/>
      <c r="L39" s="3"/>
      <c r="M39" s="3"/>
      <c r="N39" s="3"/>
      <c r="O39" s="3"/>
      <c r="P39" s="3"/>
      <c r="Q39" s="4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</row>
    <row r="40" spans="1:32" s="10" customFormat="1" ht="18.75">
      <c r="A40" s="39"/>
      <c r="B40" s="92" t="s">
        <v>29</v>
      </c>
      <c r="C40" s="92"/>
      <c r="D40" s="92"/>
      <c r="E40" s="92"/>
      <c r="F40" s="92"/>
      <c r="G40" s="92"/>
      <c r="H40" s="92"/>
      <c r="I40" s="92"/>
      <c r="J40" s="3"/>
      <c r="K40" s="3"/>
      <c r="L40" s="3"/>
      <c r="M40" s="3"/>
      <c r="N40" s="3"/>
      <c r="O40" s="3"/>
      <c r="P40" s="3"/>
      <c r="Q40" s="4"/>
      <c r="R40" s="3"/>
      <c r="S40" s="3"/>
      <c r="T40" s="1"/>
      <c r="U40" s="1"/>
      <c r="V40" s="1"/>
      <c r="W40" s="1"/>
      <c r="X40" s="1"/>
      <c r="Y40" s="1"/>
      <c r="Z40" s="32"/>
      <c r="AA40" s="1"/>
      <c r="AB40" s="32"/>
      <c r="AC40" s="1"/>
      <c r="AD40" s="1"/>
      <c r="AE40" s="1"/>
      <c r="AF40" s="3"/>
    </row>
    <row r="41" spans="1:32" s="10" customFormat="1" ht="18.75">
      <c r="A41" s="39"/>
      <c r="B41" s="73"/>
      <c r="C41" s="73"/>
      <c r="D41" s="73"/>
      <c r="E41" s="73"/>
      <c r="F41" s="73"/>
      <c r="G41" s="73"/>
      <c r="H41" s="73"/>
      <c r="I41" s="73"/>
      <c r="J41" s="3"/>
      <c r="K41" s="3"/>
      <c r="L41" s="3"/>
      <c r="M41" s="3"/>
      <c r="N41" s="3"/>
      <c r="O41" s="3"/>
      <c r="P41" s="3"/>
      <c r="Q41" s="4"/>
      <c r="R41" s="3"/>
      <c r="S41" s="3"/>
      <c r="T41" s="1"/>
      <c r="U41" s="1"/>
      <c r="V41" s="1"/>
      <c r="W41" s="1"/>
      <c r="X41" s="1"/>
      <c r="Y41" s="1"/>
      <c r="Z41" s="32"/>
      <c r="AA41" s="1"/>
      <c r="AB41" s="32"/>
      <c r="AC41" s="1"/>
      <c r="AD41" s="1"/>
      <c r="AE41" s="1"/>
      <c r="AF41" s="3"/>
    </row>
    <row r="42" spans="1:9" ht="35.25" customHeight="1">
      <c r="A42" s="63"/>
      <c r="B42" s="112"/>
      <c r="C42" s="92"/>
      <c r="D42" s="92"/>
      <c r="E42" s="92"/>
      <c r="F42" s="92"/>
      <c r="G42" s="92"/>
      <c r="H42" s="31"/>
      <c r="I42" s="28"/>
    </row>
    <row r="43" spans="1:44" ht="35.25" customHeight="1">
      <c r="A43" s="63"/>
      <c r="B43" s="93"/>
      <c r="C43" s="93"/>
      <c r="D43" s="93"/>
      <c r="E43" s="93"/>
      <c r="F43" s="24"/>
      <c r="G43" s="24"/>
      <c r="H43" s="28"/>
      <c r="I43" s="31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</row>
    <row r="44" spans="2:44" ht="19.5" customHeight="1">
      <c r="B44" s="94"/>
      <c r="C44" s="95"/>
      <c r="D44" s="95"/>
      <c r="E44" s="95"/>
      <c r="F44" s="95"/>
      <c r="G44" s="2"/>
      <c r="I44" s="32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</row>
    <row r="45" spans="33:44" ht="48.75" customHeight="1"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/>
    </row>
    <row r="46" ht="19.5" customHeight="1"/>
    <row r="47" ht="48.75" customHeight="1"/>
  </sheetData>
  <sheetProtection/>
  <mergeCells count="32">
    <mergeCell ref="B40:I40"/>
    <mergeCell ref="B42:G42"/>
    <mergeCell ref="B43:E43"/>
    <mergeCell ref="B44:F44"/>
    <mergeCell ref="AF17:AF19"/>
    <mergeCell ref="AF20:AF22"/>
    <mergeCell ref="AF23:AF25"/>
    <mergeCell ref="AF26:AF28"/>
    <mergeCell ref="AF29:AF32"/>
    <mergeCell ref="B38:G38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showGridLines="0" view="pageBreakPreview" zoomScale="66" zoomScaleNormal="70" zoomScaleSheetLayoutView="66" zoomScalePageLayoutView="0" workbookViewId="0" topLeftCell="A1">
      <pane xSplit="7" ySplit="3" topLeftCell="H22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K31" sqref="K31:K32"/>
    </sheetView>
  </sheetViews>
  <sheetFormatPr defaultColWidth="9.140625" defaultRowHeight="12.75"/>
  <cols>
    <col min="1" max="1" width="50.8515625" style="39" customWidth="1"/>
    <col min="2" max="2" width="15.140625" style="2" customWidth="1"/>
    <col min="3" max="3" width="13.8515625" style="25" customWidth="1"/>
    <col min="4" max="4" width="20.7109375" style="3" customWidth="1"/>
    <col min="5" max="5" width="17.421875" style="3" customWidth="1"/>
    <col min="6" max="7" width="13.421875" style="3" customWidth="1"/>
    <col min="8" max="19" width="16.140625" style="1" customWidth="1"/>
    <col min="20" max="31" width="16.140625" style="3" customWidth="1"/>
    <col min="32" max="32" width="59.28125" style="2" customWidth="1"/>
    <col min="33" max="33" width="13.8515625" style="1" customWidth="1"/>
    <col min="34" max="34" width="12.28125" style="1" customWidth="1"/>
    <col min="35" max="35" width="12.7109375" style="1" customWidth="1"/>
    <col min="36" max="16384" width="9.140625" style="1" customWidth="1"/>
  </cols>
  <sheetData>
    <row r="1" spans="1:19" ht="36.75" customHeight="1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32" s="5" customFormat="1" ht="18.75" customHeight="1">
      <c r="A2" s="108" t="s">
        <v>26</v>
      </c>
      <c r="B2" s="109" t="s">
        <v>42</v>
      </c>
      <c r="C2" s="109" t="s">
        <v>54</v>
      </c>
      <c r="D2" s="109" t="s">
        <v>55</v>
      </c>
      <c r="E2" s="109" t="s">
        <v>56</v>
      </c>
      <c r="F2" s="101" t="s">
        <v>13</v>
      </c>
      <c r="G2" s="101"/>
      <c r="H2" s="101" t="s">
        <v>0</v>
      </c>
      <c r="I2" s="101"/>
      <c r="J2" s="101" t="s">
        <v>1</v>
      </c>
      <c r="K2" s="101"/>
      <c r="L2" s="101" t="s">
        <v>2</v>
      </c>
      <c r="M2" s="101"/>
      <c r="N2" s="101" t="s">
        <v>3</v>
      </c>
      <c r="O2" s="101"/>
      <c r="P2" s="101" t="s">
        <v>4</v>
      </c>
      <c r="Q2" s="101"/>
      <c r="R2" s="101" t="s">
        <v>5</v>
      </c>
      <c r="S2" s="101"/>
      <c r="T2" s="101" t="s">
        <v>6</v>
      </c>
      <c r="U2" s="101"/>
      <c r="V2" s="101" t="s">
        <v>7</v>
      </c>
      <c r="W2" s="101"/>
      <c r="X2" s="101" t="s">
        <v>8</v>
      </c>
      <c r="Y2" s="101"/>
      <c r="Z2" s="101" t="s">
        <v>9</v>
      </c>
      <c r="AA2" s="101"/>
      <c r="AB2" s="101" t="s">
        <v>10</v>
      </c>
      <c r="AC2" s="101"/>
      <c r="AD2" s="101" t="s">
        <v>11</v>
      </c>
      <c r="AE2" s="101"/>
      <c r="AF2" s="102" t="s">
        <v>17</v>
      </c>
    </row>
    <row r="3" spans="1:32" s="6" customFormat="1" ht="93" customHeight="1">
      <c r="A3" s="108"/>
      <c r="B3" s="110"/>
      <c r="C3" s="110"/>
      <c r="D3" s="111"/>
      <c r="E3" s="110"/>
      <c r="F3" s="74" t="s">
        <v>15</v>
      </c>
      <c r="G3" s="74" t="s">
        <v>14</v>
      </c>
      <c r="H3" s="26" t="s">
        <v>12</v>
      </c>
      <c r="I3" s="26" t="s">
        <v>16</v>
      </c>
      <c r="J3" s="26" t="s">
        <v>12</v>
      </c>
      <c r="K3" s="26" t="s">
        <v>16</v>
      </c>
      <c r="L3" s="26" t="s">
        <v>12</v>
      </c>
      <c r="M3" s="26" t="s">
        <v>16</v>
      </c>
      <c r="N3" s="26" t="s">
        <v>12</v>
      </c>
      <c r="O3" s="26" t="s">
        <v>16</v>
      </c>
      <c r="P3" s="26" t="s">
        <v>12</v>
      </c>
      <c r="Q3" s="26" t="s">
        <v>16</v>
      </c>
      <c r="R3" s="26" t="s">
        <v>12</v>
      </c>
      <c r="S3" s="26" t="s">
        <v>16</v>
      </c>
      <c r="T3" s="26" t="s">
        <v>12</v>
      </c>
      <c r="U3" s="26" t="s">
        <v>16</v>
      </c>
      <c r="V3" s="26" t="s">
        <v>12</v>
      </c>
      <c r="W3" s="26" t="s">
        <v>16</v>
      </c>
      <c r="X3" s="26" t="s">
        <v>12</v>
      </c>
      <c r="Y3" s="26" t="s">
        <v>16</v>
      </c>
      <c r="Z3" s="26" t="s">
        <v>12</v>
      </c>
      <c r="AA3" s="26" t="s">
        <v>16</v>
      </c>
      <c r="AB3" s="26" t="s">
        <v>12</v>
      </c>
      <c r="AC3" s="26" t="s">
        <v>16</v>
      </c>
      <c r="AD3" s="26" t="s">
        <v>12</v>
      </c>
      <c r="AE3" s="26" t="s">
        <v>16</v>
      </c>
      <c r="AF3" s="102"/>
    </row>
    <row r="4" spans="1:32" s="7" customFormat="1" ht="24.7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  <c r="T4" s="27">
        <v>20</v>
      </c>
      <c r="U4" s="27">
        <v>21</v>
      </c>
      <c r="V4" s="27">
        <v>22</v>
      </c>
      <c r="W4" s="27">
        <v>23</v>
      </c>
      <c r="X4" s="27">
        <v>24</v>
      </c>
      <c r="Y4" s="27">
        <v>25</v>
      </c>
      <c r="Z4" s="27">
        <v>26</v>
      </c>
      <c r="AA4" s="27">
        <v>27</v>
      </c>
      <c r="AB4" s="27">
        <v>28</v>
      </c>
      <c r="AC4" s="27">
        <v>29</v>
      </c>
      <c r="AD4" s="27">
        <v>30</v>
      </c>
      <c r="AE4" s="27">
        <v>31</v>
      </c>
      <c r="AF4" s="40">
        <v>31</v>
      </c>
    </row>
    <row r="5" spans="1:32" s="9" customFormat="1" ht="14.25" customHeight="1">
      <c r="A5" s="33"/>
      <c r="B5" s="12"/>
      <c r="C5" s="2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8"/>
      <c r="Y5" s="8"/>
      <c r="Z5" s="8"/>
      <c r="AA5" s="8"/>
      <c r="AB5" s="8"/>
      <c r="AC5" s="8"/>
      <c r="AD5" s="8"/>
      <c r="AE5" s="8"/>
      <c r="AF5" s="41"/>
    </row>
    <row r="6" spans="1:36" s="30" customFormat="1" ht="131.25" customHeight="1">
      <c r="A6" s="14" t="s">
        <v>35</v>
      </c>
      <c r="B6" s="19">
        <f>B7</f>
        <v>854.0999999999999</v>
      </c>
      <c r="C6" s="19">
        <f>C7</f>
        <v>0</v>
      </c>
      <c r="D6" s="19">
        <f>D7</f>
        <v>0</v>
      </c>
      <c r="E6" s="19">
        <f>I6</f>
        <v>0</v>
      </c>
      <c r="F6" s="19">
        <v>0</v>
      </c>
      <c r="G6" s="19">
        <v>0</v>
      </c>
      <c r="H6" s="15">
        <f aca="true" t="shared" si="0" ref="H6:AD6">H7</f>
        <v>0</v>
      </c>
      <c r="I6" s="15">
        <f>I7</f>
        <v>0</v>
      </c>
      <c r="J6" s="15">
        <f t="shared" si="0"/>
        <v>0</v>
      </c>
      <c r="K6" s="15">
        <f>K7</f>
        <v>0</v>
      </c>
      <c r="L6" s="15">
        <f t="shared" si="0"/>
        <v>0</v>
      </c>
      <c r="M6" s="15"/>
      <c r="N6" s="15">
        <f t="shared" si="0"/>
        <v>0</v>
      </c>
      <c r="O6" s="15"/>
      <c r="P6" s="15">
        <f t="shared" si="0"/>
        <v>100</v>
      </c>
      <c r="Q6" s="15"/>
      <c r="R6" s="15">
        <f t="shared" si="0"/>
        <v>0</v>
      </c>
      <c r="S6" s="15"/>
      <c r="T6" s="15">
        <f t="shared" si="0"/>
        <v>0</v>
      </c>
      <c r="U6" s="15"/>
      <c r="V6" s="15">
        <f t="shared" si="0"/>
        <v>100</v>
      </c>
      <c r="W6" s="15"/>
      <c r="X6" s="15">
        <f t="shared" si="0"/>
        <v>0</v>
      </c>
      <c r="Y6" s="15"/>
      <c r="Z6" s="15">
        <f t="shared" si="0"/>
        <v>327.05</v>
      </c>
      <c r="AA6" s="15"/>
      <c r="AB6" s="15">
        <f t="shared" si="0"/>
        <v>327.05</v>
      </c>
      <c r="AC6" s="15"/>
      <c r="AD6" s="15">
        <f t="shared" si="0"/>
        <v>0</v>
      </c>
      <c r="AE6" s="19"/>
      <c r="AF6" s="103" t="s">
        <v>57</v>
      </c>
      <c r="AG6" s="76">
        <f aca="true" t="shared" si="1" ref="AG6:AG37">H6+J6+L6+N6+P6+R6+T6+V6+X6+Z6+AB6+AD6</f>
        <v>854.0999999999999</v>
      </c>
      <c r="AH6" s="76">
        <f aca="true" t="shared" si="2" ref="AH6:AI36">H6</f>
        <v>0</v>
      </c>
      <c r="AI6" s="76">
        <f t="shared" si="2"/>
        <v>0</v>
      </c>
      <c r="AJ6" s="77"/>
    </row>
    <row r="7" spans="1:36" s="30" customFormat="1" ht="122.25" customHeight="1">
      <c r="A7" s="13" t="s">
        <v>53</v>
      </c>
      <c r="B7" s="29">
        <f>H7+J7+L7+N7+P7+R7+T7+V7+X7+Z7+AB7+AD7</f>
        <v>854.0999999999999</v>
      </c>
      <c r="C7" s="21">
        <f>H7+J7</f>
        <v>0</v>
      </c>
      <c r="D7" s="21">
        <f>I7+K7+M7+O7+Q7+S7+U7+W7+Y7+AA7+AC7++AE7</f>
        <v>0</v>
      </c>
      <c r="E7" s="21">
        <v>0</v>
      </c>
      <c r="F7" s="21">
        <v>0</v>
      </c>
      <c r="G7" s="21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/>
      <c r="N7" s="18">
        <v>0</v>
      </c>
      <c r="O7" s="18"/>
      <c r="P7" s="18">
        <v>100</v>
      </c>
      <c r="Q7" s="18"/>
      <c r="R7" s="18">
        <v>0</v>
      </c>
      <c r="S7" s="18"/>
      <c r="T7" s="18">
        <v>0</v>
      </c>
      <c r="U7" s="18"/>
      <c r="V7" s="18">
        <v>100</v>
      </c>
      <c r="W7" s="18"/>
      <c r="X7" s="18">
        <v>0</v>
      </c>
      <c r="Y7" s="18"/>
      <c r="Z7" s="18">
        <v>327.05</v>
      </c>
      <c r="AA7" s="18"/>
      <c r="AB7" s="18">
        <v>327.05</v>
      </c>
      <c r="AC7" s="18"/>
      <c r="AD7" s="18">
        <v>0</v>
      </c>
      <c r="AE7" s="21"/>
      <c r="AF7" s="104"/>
      <c r="AG7" s="76">
        <f t="shared" si="1"/>
        <v>854.0999999999999</v>
      </c>
      <c r="AH7" s="76">
        <f t="shared" si="2"/>
        <v>0</v>
      </c>
      <c r="AI7" s="76">
        <f t="shared" si="2"/>
        <v>0</v>
      </c>
      <c r="AJ7" s="77"/>
    </row>
    <row r="8" spans="1:36" s="30" customFormat="1" ht="18.75">
      <c r="A8" s="34" t="s">
        <v>23</v>
      </c>
      <c r="B8" s="20">
        <f aca="true" t="shared" si="3" ref="B8:D9">B7</f>
        <v>854.0999999999999</v>
      </c>
      <c r="C8" s="19">
        <f>C7</f>
        <v>0</v>
      </c>
      <c r="D8" s="19">
        <f>D7</f>
        <v>0</v>
      </c>
      <c r="E8" s="19">
        <v>0</v>
      </c>
      <c r="F8" s="19">
        <v>0</v>
      </c>
      <c r="G8" s="19">
        <v>0</v>
      </c>
      <c r="H8" s="16">
        <f aca="true" t="shared" si="4" ref="H8:AD9">H7</f>
        <v>0</v>
      </c>
      <c r="I8" s="16">
        <f>I7</f>
        <v>0</v>
      </c>
      <c r="J8" s="16">
        <f t="shared" si="4"/>
        <v>0</v>
      </c>
      <c r="K8" s="16">
        <f>K7</f>
        <v>0</v>
      </c>
      <c r="L8" s="16">
        <f t="shared" si="4"/>
        <v>0</v>
      </c>
      <c r="M8" s="16"/>
      <c r="N8" s="16">
        <f t="shared" si="4"/>
        <v>0</v>
      </c>
      <c r="O8" s="16"/>
      <c r="P8" s="16">
        <f t="shared" si="4"/>
        <v>100</v>
      </c>
      <c r="Q8" s="16"/>
      <c r="R8" s="16">
        <f t="shared" si="4"/>
        <v>0</v>
      </c>
      <c r="S8" s="16"/>
      <c r="T8" s="16">
        <f t="shared" si="4"/>
        <v>0</v>
      </c>
      <c r="U8" s="16"/>
      <c r="V8" s="16">
        <f t="shared" si="4"/>
        <v>100</v>
      </c>
      <c r="W8" s="16"/>
      <c r="X8" s="16">
        <f t="shared" si="4"/>
        <v>0</v>
      </c>
      <c r="Y8" s="16"/>
      <c r="Z8" s="16">
        <f t="shared" si="4"/>
        <v>327.05</v>
      </c>
      <c r="AA8" s="16"/>
      <c r="AB8" s="16">
        <f t="shared" si="4"/>
        <v>327.05</v>
      </c>
      <c r="AC8" s="16"/>
      <c r="AD8" s="16">
        <f t="shared" si="4"/>
        <v>0</v>
      </c>
      <c r="AE8" s="19"/>
      <c r="AF8" s="104"/>
      <c r="AG8" s="76">
        <f t="shared" si="1"/>
        <v>854.0999999999999</v>
      </c>
      <c r="AH8" s="76">
        <f t="shared" si="2"/>
        <v>0</v>
      </c>
      <c r="AI8" s="76">
        <f t="shared" si="2"/>
        <v>0</v>
      </c>
      <c r="AJ8" s="77"/>
    </row>
    <row r="9" spans="1:36" s="30" customFormat="1" ht="18.75">
      <c r="A9" s="13" t="s">
        <v>18</v>
      </c>
      <c r="B9" s="29">
        <f t="shared" si="3"/>
        <v>854.0999999999999</v>
      </c>
      <c r="C9" s="21">
        <f t="shared" si="3"/>
        <v>0</v>
      </c>
      <c r="D9" s="21">
        <f t="shared" si="3"/>
        <v>0</v>
      </c>
      <c r="E9" s="21">
        <v>0</v>
      </c>
      <c r="F9" s="21">
        <v>0</v>
      </c>
      <c r="G9" s="21">
        <v>0</v>
      </c>
      <c r="H9" s="17">
        <f t="shared" si="4"/>
        <v>0</v>
      </c>
      <c r="I9" s="17">
        <f>I8</f>
        <v>0</v>
      </c>
      <c r="J9" s="17">
        <f t="shared" si="4"/>
        <v>0</v>
      </c>
      <c r="K9" s="17">
        <f>K8</f>
        <v>0</v>
      </c>
      <c r="L9" s="17">
        <f t="shared" si="4"/>
        <v>0</v>
      </c>
      <c r="M9" s="17"/>
      <c r="N9" s="17">
        <f t="shared" si="4"/>
        <v>0</v>
      </c>
      <c r="O9" s="17"/>
      <c r="P9" s="17">
        <f t="shared" si="4"/>
        <v>100</v>
      </c>
      <c r="Q9" s="17"/>
      <c r="R9" s="17">
        <f t="shared" si="4"/>
        <v>0</v>
      </c>
      <c r="S9" s="17"/>
      <c r="T9" s="17">
        <f t="shared" si="4"/>
        <v>0</v>
      </c>
      <c r="U9" s="17"/>
      <c r="V9" s="17">
        <f t="shared" si="4"/>
        <v>100</v>
      </c>
      <c r="W9" s="17"/>
      <c r="X9" s="17">
        <f t="shared" si="4"/>
        <v>0</v>
      </c>
      <c r="Y9" s="17"/>
      <c r="Z9" s="17">
        <f t="shared" si="4"/>
        <v>327.05</v>
      </c>
      <c r="AA9" s="17"/>
      <c r="AB9" s="17">
        <f t="shared" si="4"/>
        <v>327.05</v>
      </c>
      <c r="AC9" s="17"/>
      <c r="AD9" s="17">
        <f t="shared" si="4"/>
        <v>0</v>
      </c>
      <c r="AE9" s="21"/>
      <c r="AF9" s="105"/>
      <c r="AG9" s="76">
        <f t="shared" si="1"/>
        <v>854.0999999999999</v>
      </c>
      <c r="AH9" s="76">
        <f t="shared" si="2"/>
        <v>0</v>
      </c>
      <c r="AI9" s="76">
        <f t="shared" si="2"/>
        <v>0</v>
      </c>
      <c r="AJ9" s="77"/>
    </row>
    <row r="10" spans="1:36" s="30" customFormat="1" ht="112.5">
      <c r="A10" s="14" t="s">
        <v>36</v>
      </c>
      <c r="B10" s="20">
        <f>H10+J10+L10+N10+P10+R10+T10+V10+X10+Z10+AB10+AD10</f>
        <v>113577.5</v>
      </c>
      <c r="C10" s="20">
        <f>H10+J10</f>
        <v>28487.664800000002</v>
      </c>
      <c r="D10" s="19">
        <f>I10+K10+M10+O10+Q10+S10+U10+W10+Y10+AA10+AC10++AE10</f>
        <v>24263.55782</v>
      </c>
      <c r="E10" s="19">
        <f>I10+K10</f>
        <v>24263.55782</v>
      </c>
      <c r="F10" s="29">
        <f>E10*100/B10</f>
        <v>21.362996914001453</v>
      </c>
      <c r="G10" s="29">
        <f>E10*100/C10</f>
        <v>85.17215430027105</v>
      </c>
      <c r="H10" s="16">
        <f>H11+H26+H29</f>
        <v>19358.205400000003</v>
      </c>
      <c r="I10" s="16">
        <f>I12+I27+I30</f>
        <v>14833.21728</v>
      </c>
      <c r="J10" s="16">
        <f>J11+J26+J29</f>
        <v>9129.4594</v>
      </c>
      <c r="K10" s="16">
        <f>K12+K27+K30</f>
        <v>9430.340540000001</v>
      </c>
      <c r="L10" s="16">
        <f aca="true" t="shared" si="5" ref="L10:AD10">L11+L26+L29</f>
        <v>5978.8984</v>
      </c>
      <c r="M10" s="16"/>
      <c r="N10" s="16">
        <f t="shared" si="5"/>
        <v>14096.658400000002</v>
      </c>
      <c r="O10" s="16"/>
      <c r="P10" s="16">
        <f t="shared" si="5"/>
        <v>7200.2054</v>
      </c>
      <c r="Q10" s="16"/>
      <c r="R10" s="16">
        <f t="shared" si="5"/>
        <v>5693.213400000001</v>
      </c>
      <c r="S10" s="16"/>
      <c r="T10" s="16">
        <f t="shared" si="5"/>
        <v>18463.7014</v>
      </c>
      <c r="U10" s="16"/>
      <c r="V10" s="16">
        <f t="shared" si="5"/>
        <v>5958.0204</v>
      </c>
      <c r="W10" s="16"/>
      <c r="X10" s="16">
        <f t="shared" si="5"/>
        <v>3194.6944000000003</v>
      </c>
      <c r="Y10" s="16"/>
      <c r="Z10" s="16">
        <f t="shared" si="5"/>
        <v>10185.1494</v>
      </c>
      <c r="AA10" s="16"/>
      <c r="AB10" s="16">
        <f t="shared" si="5"/>
        <v>4278.956399999999</v>
      </c>
      <c r="AC10" s="16"/>
      <c r="AD10" s="16">
        <f t="shared" si="5"/>
        <v>10040.3376</v>
      </c>
      <c r="AE10" s="19"/>
      <c r="AF10" s="42"/>
      <c r="AG10" s="76">
        <f t="shared" si="1"/>
        <v>113577.5</v>
      </c>
      <c r="AH10" s="76">
        <f t="shared" si="2"/>
        <v>19358.205400000003</v>
      </c>
      <c r="AI10" s="76">
        <f t="shared" si="2"/>
        <v>14833.21728</v>
      </c>
      <c r="AJ10" s="77"/>
    </row>
    <row r="11" spans="1:36" s="30" customFormat="1" ht="75">
      <c r="A11" s="13" t="s">
        <v>37</v>
      </c>
      <c r="B11" s="29">
        <f>B14+B17+B20+B23</f>
        <v>23136.000000000004</v>
      </c>
      <c r="C11" s="29">
        <f>H11+J11</f>
        <v>1991.604</v>
      </c>
      <c r="D11" s="21">
        <f>I11+K11+M11+O11+Q11+S11+U11+W11+Y11+AA11+AC11++AE11</f>
        <v>1046.4554699999999</v>
      </c>
      <c r="E11" s="21">
        <f>D11</f>
        <v>1046.4554699999999</v>
      </c>
      <c r="F11" s="29">
        <f>E11*100/B11</f>
        <v>4.523061332987551</v>
      </c>
      <c r="G11" s="29">
        <f>E11*100/C11</f>
        <v>52.54335048533744</v>
      </c>
      <c r="H11" s="18">
        <f>H15+H18+H21+H24</f>
        <v>1100.452</v>
      </c>
      <c r="I11" s="18">
        <f>I15+I18+I21+I24</f>
        <v>516.7693899999999</v>
      </c>
      <c r="J11" s="18">
        <f aca="true" t="shared" si="6" ref="J11:AD11">J15+J18+J21+J24</f>
        <v>891.152</v>
      </c>
      <c r="K11" s="18">
        <f>K15+K18+K21+K24</f>
        <v>529.68608</v>
      </c>
      <c r="L11" s="18">
        <f t="shared" si="6"/>
        <v>598.792</v>
      </c>
      <c r="M11" s="18"/>
      <c r="N11" s="18">
        <f t="shared" si="6"/>
        <v>4866.932000000001</v>
      </c>
      <c r="O11" s="18"/>
      <c r="P11" s="18">
        <f t="shared" si="6"/>
        <v>807.902</v>
      </c>
      <c r="Q11" s="18"/>
      <c r="R11" s="18">
        <f t="shared" si="6"/>
        <v>606.452</v>
      </c>
      <c r="S11" s="18"/>
      <c r="T11" s="18">
        <f t="shared" si="6"/>
        <v>7382.962</v>
      </c>
      <c r="U11" s="18"/>
      <c r="V11" s="18">
        <f t="shared" si="6"/>
        <v>757.5519999999999</v>
      </c>
      <c r="W11" s="18"/>
      <c r="X11" s="18">
        <f t="shared" si="6"/>
        <v>405.952</v>
      </c>
      <c r="Y11" s="18"/>
      <c r="Z11" s="18">
        <f t="shared" si="6"/>
        <v>3146.372</v>
      </c>
      <c r="AA11" s="18"/>
      <c r="AB11" s="18">
        <f t="shared" si="6"/>
        <v>515.8019999999999</v>
      </c>
      <c r="AC11" s="18"/>
      <c r="AD11" s="18">
        <f t="shared" si="6"/>
        <v>2055.678</v>
      </c>
      <c r="AE11" s="29"/>
      <c r="AF11" s="43"/>
      <c r="AG11" s="76">
        <f t="shared" si="1"/>
        <v>23136</v>
      </c>
      <c r="AH11" s="76">
        <f t="shared" si="2"/>
        <v>1100.452</v>
      </c>
      <c r="AI11" s="76">
        <f t="shared" si="2"/>
        <v>516.7693899999999</v>
      </c>
      <c r="AJ11" s="77"/>
    </row>
    <row r="12" spans="1:36" s="30" customFormat="1" ht="18.75">
      <c r="A12" s="34" t="s">
        <v>23</v>
      </c>
      <c r="B12" s="20">
        <f aca="true" t="shared" si="7" ref="B12:D13">B11</f>
        <v>23136.000000000004</v>
      </c>
      <c r="C12" s="19">
        <f t="shared" si="7"/>
        <v>1991.604</v>
      </c>
      <c r="D12" s="19">
        <f t="shared" si="7"/>
        <v>1046.4554699999999</v>
      </c>
      <c r="E12" s="19">
        <f>E11</f>
        <v>1046.4554699999999</v>
      </c>
      <c r="F12" s="29">
        <f>E12*100/B12</f>
        <v>4.523061332987551</v>
      </c>
      <c r="G12" s="29">
        <f>E12*100/C12</f>
        <v>52.54335048533744</v>
      </c>
      <c r="H12" s="16">
        <f aca="true" t="shared" si="8" ref="H12:AD13">H11</f>
        <v>1100.452</v>
      </c>
      <c r="I12" s="16">
        <f>I11</f>
        <v>516.7693899999999</v>
      </c>
      <c r="J12" s="16">
        <f t="shared" si="8"/>
        <v>891.152</v>
      </c>
      <c r="K12" s="16">
        <f>K11</f>
        <v>529.68608</v>
      </c>
      <c r="L12" s="16">
        <f t="shared" si="8"/>
        <v>598.792</v>
      </c>
      <c r="M12" s="16"/>
      <c r="N12" s="16">
        <f t="shared" si="8"/>
        <v>4866.932000000001</v>
      </c>
      <c r="O12" s="16"/>
      <c r="P12" s="16">
        <f t="shared" si="8"/>
        <v>807.902</v>
      </c>
      <c r="Q12" s="16"/>
      <c r="R12" s="16">
        <f t="shared" si="8"/>
        <v>606.452</v>
      </c>
      <c r="S12" s="16"/>
      <c r="T12" s="16">
        <f t="shared" si="8"/>
        <v>7382.962</v>
      </c>
      <c r="U12" s="16"/>
      <c r="V12" s="16">
        <f t="shared" si="8"/>
        <v>757.5519999999999</v>
      </c>
      <c r="W12" s="16"/>
      <c r="X12" s="16">
        <f t="shared" si="8"/>
        <v>405.952</v>
      </c>
      <c r="Y12" s="16"/>
      <c r="Z12" s="16">
        <f t="shared" si="8"/>
        <v>3146.372</v>
      </c>
      <c r="AA12" s="16"/>
      <c r="AB12" s="16">
        <f t="shared" si="8"/>
        <v>515.8019999999999</v>
      </c>
      <c r="AC12" s="16"/>
      <c r="AD12" s="16">
        <f t="shared" si="8"/>
        <v>2055.678</v>
      </c>
      <c r="AE12" s="19"/>
      <c r="AF12" s="42"/>
      <c r="AG12" s="76">
        <f t="shared" si="1"/>
        <v>23136</v>
      </c>
      <c r="AH12" s="76">
        <f t="shared" si="2"/>
        <v>1100.452</v>
      </c>
      <c r="AI12" s="76">
        <f t="shared" si="2"/>
        <v>516.7693899999999</v>
      </c>
      <c r="AJ12" s="77"/>
    </row>
    <row r="13" spans="1:36" s="30" customFormat="1" ht="18.75">
      <c r="A13" s="13" t="s">
        <v>18</v>
      </c>
      <c r="B13" s="29">
        <f t="shared" si="7"/>
        <v>23136.000000000004</v>
      </c>
      <c r="C13" s="21">
        <f t="shared" si="7"/>
        <v>1991.604</v>
      </c>
      <c r="D13" s="21">
        <f t="shared" si="7"/>
        <v>1046.4554699999999</v>
      </c>
      <c r="E13" s="21">
        <f>E12</f>
        <v>1046.4554699999999</v>
      </c>
      <c r="F13" s="29">
        <f>E13*100/B13</f>
        <v>4.523061332987551</v>
      </c>
      <c r="G13" s="29">
        <f>E13*100/C13</f>
        <v>52.54335048533744</v>
      </c>
      <c r="H13" s="17">
        <f t="shared" si="8"/>
        <v>1100.452</v>
      </c>
      <c r="I13" s="17">
        <f>I12</f>
        <v>516.7693899999999</v>
      </c>
      <c r="J13" s="17">
        <f t="shared" si="8"/>
        <v>891.152</v>
      </c>
      <c r="K13" s="17">
        <f>K12</f>
        <v>529.68608</v>
      </c>
      <c r="L13" s="17">
        <f t="shared" si="8"/>
        <v>598.792</v>
      </c>
      <c r="M13" s="17"/>
      <c r="N13" s="17">
        <f t="shared" si="8"/>
        <v>4866.932000000001</v>
      </c>
      <c r="O13" s="17"/>
      <c r="P13" s="17">
        <f t="shared" si="8"/>
        <v>807.902</v>
      </c>
      <c r="Q13" s="17"/>
      <c r="R13" s="17">
        <f t="shared" si="8"/>
        <v>606.452</v>
      </c>
      <c r="S13" s="17"/>
      <c r="T13" s="17">
        <f t="shared" si="8"/>
        <v>7382.962</v>
      </c>
      <c r="U13" s="17"/>
      <c r="V13" s="17">
        <f t="shared" si="8"/>
        <v>757.5519999999999</v>
      </c>
      <c r="W13" s="17"/>
      <c r="X13" s="17">
        <f t="shared" si="8"/>
        <v>405.952</v>
      </c>
      <c r="Y13" s="17"/>
      <c r="Z13" s="17">
        <f t="shared" si="8"/>
        <v>3146.372</v>
      </c>
      <c r="AA13" s="17"/>
      <c r="AB13" s="17">
        <f t="shared" si="8"/>
        <v>515.8019999999999</v>
      </c>
      <c r="AC13" s="17"/>
      <c r="AD13" s="17">
        <f t="shared" si="8"/>
        <v>2055.678</v>
      </c>
      <c r="AE13" s="21"/>
      <c r="AF13" s="43"/>
      <c r="AG13" s="76">
        <f t="shared" si="1"/>
        <v>23136</v>
      </c>
      <c r="AH13" s="76">
        <f t="shared" si="2"/>
        <v>1100.452</v>
      </c>
      <c r="AI13" s="76">
        <f t="shared" si="2"/>
        <v>516.7693899999999</v>
      </c>
      <c r="AJ13" s="77"/>
    </row>
    <row r="14" spans="1:36" s="30" customFormat="1" ht="134.25" customHeight="1">
      <c r="A14" s="13" t="s">
        <v>27</v>
      </c>
      <c r="B14" s="29">
        <f>H14+J14+L14+N14+P14+R14+T14+V14+X14+Z14+AB14+AD14</f>
        <v>398.70000000000005</v>
      </c>
      <c r="C14" s="21">
        <f>H14+J14</f>
        <v>161.4</v>
      </c>
      <c r="D14" s="21">
        <f>I14+K14+M14+O14+Q14+S14+U14+W14+Y14+AA14+AC14++AE14</f>
        <v>0</v>
      </c>
      <c r="E14" s="21">
        <v>0</v>
      </c>
      <c r="F14" s="21">
        <v>0</v>
      </c>
      <c r="G14" s="21">
        <v>0</v>
      </c>
      <c r="H14" s="18">
        <v>0</v>
      </c>
      <c r="I14" s="18">
        <v>0</v>
      </c>
      <c r="J14" s="18">
        <v>161.4</v>
      </c>
      <c r="K14" s="18">
        <v>0</v>
      </c>
      <c r="L14" s="18">
        <v>0</v>
      </c>
      <c r="M14" s="18"/>
      <c r="N14" s="18">
        <v>0</v>
      </c>
      <c r="O14" s="18"/>
      <c r="P14" s="18">
        <v>118.65</v>
      </c>
      <c r="Q14" s="18"/>
      <c r="R14" s="18">
        <v>0</v>
      </c>
      <c r="S14" s="18"/>
      <c r="T14" s="18">
        <v>0</v>
      </c>
      <c r="U14" s="18"/>
      <c r="V14" s="18">
        <v>0</v>
      </c>
      <c r="W14" s="18"/>
      <c r="X14" s="18">
        <v>0</v>
      </c>
      <c r="Y14" s="18"/>
      <c r="Z14" s="18">
        <v>0</v>
      </c>
      <c r="AA14" s="18"/>
      <c r="AB14" s="18">
        <v>118.65</v>
      </c>
      <c r="AC14" s="18"/>
      <c r="AD14" s="18">
        <v>0</v>
      </c>
      <c r="AE14" s="21"/>
      <c r="AF14" s="96" t="s">
        <v>58</v>
      </c>
      <c r="AG14" s="76">
        <f t="shared" si="1"/>
        <v>398.70000000000005</v>
      </c>
      <c r="AH14" s="76">
        <f t="shared" si="2"/>
        <v>0</v>
      </c>
      <c r="AI14" s="76">
        <f t="shared" si="2"/>
        <v>0</v>
      </c>
      <c r="AJ14" s="77"/>
    </row>
    <row r="15" spans="1:36" s="30" customFormat="1" ht="18.75">
      <c r="A15" s="34" t="s">
        <v>23</v>
      </c>
      <c r="B15" s="20">
        <f>B14</f>
        <v>398.70000000000005</v>
      </c>
      <c r="C15" s="19">
        <f>C14</f>
        <v>161.4</v>
      </c>
      <c r="D15" s="19">
        <v>0</v>
      </c>
      <c r="E15" s="19">
        <v>0</v>
      </c>
      <c r="F15" s="19">
        <v>0</v>
      </c>
      <c r="G15" s="19">
        <v>0</v>
      </c>
      <c r="H15" s="16">
        <f aca="true" t="shared" si="9" ref="H15:AD16">H14</f>
        <v>0</v>
      </c>
      <c r="I15" s="16">
        <v>0</v>
      </c>
      <c r="J15" s="16">
        <f t="shared" si="9"/>
        <v>161.4</v>
      </c>
      <c r="K15" s="16">
        <f>K14</f>
        <v>0</v>
      </c>
      <c r="L15" s="16">
        <f t="shared" si="9"/>
        <v>0</v>
      </c>
      <c r="M15" s="16"/>
      <c r="N15" s="16">
        <f t="shared" si="9"/>
        <v>0</v>
      </c>
      <c r="O15" s="16"/>
      <c r="P15" s="16">
        <f t="shared" si="9"/>
        <v>118.65</v>
      </c>
      <c r="Q15" s="16"/>
      <c r="R15" s="16">
        <f t="shared" si="9"/>
        <v>0</v>
      </c>
      <c r="S15" s="16"/>
      <c r="T15" s="16">
        <f t="shared" si="9"/>
        <v>0</v>
      </c>
      <c r="U15" s="16"/>
      <c r="V15" s="16">
        <f t="shared" si="9"/>
        <v>0</v>
      </c>
      <c r="W15" s="16"/>
      <c r="X15" s="16">
        <f t="shared" si="9"/>
        <v>0</v>
      </c>
      <c r="Y15" s="16"/>
      <c r="Z15" s="16">
        <f t="shared" si="9"/>
        <v>0</v>
      </c>
      <c r="AA15" s="16"/>
      <c r="AB15" s="16">
        <f t="shared" si="9"/>
        <v>118.65</v>
      </c>
      <c r="AC15" s="16"/>
      <c r="AD15" s="16">
        <f t="shared" si="9"/>
        <v>0</v>
      </c>
      <c r="AE15" s="19"/>
      <c r="AF15" s="97"/>
      <c r="AG15" s="76">
        <f t="shared" si="1"/>
        <v>398.70000000000005</v>
      </c>
      <c r="AH15" s="76">
        <f t="shared" si="2"/>
        <v>0</v>
      </c>
      <c r="AI15" s="76">
        <f t="shared" si="2"/>
        <v>0</v>
      </c>
      <c r="AJ15" s="77"/>
    </row>
    <row r="16" spans="1:36" s="30" customFormat="1" ht="18.75">
      <c r="A16" s="13" t="s">
        <v>18</v>
      </c>
      <c r="B16" s="29">
        <f>B15</f>
        <v>398.70000000000005</v>
      </c>
      <c r="C16" s="21">
        <f>C15</f>
        <v>161.4</v>
      </c>
      <c r="D16" s="21">
        <v>0</v>
      </c>
      <c r="E16" s="21">
        <v>0</v>
      </c>
      <c r="F16" s="21">
        <v>0</v>
      </c>
      <c r="G16" s="21">
        <v>0</v>
      </c>
      <c r="H16" s="17">
        <f t="shared" si="9"/>
        <v>0</v>
      </c>
      <c r="I16" s="17">
        <v>0</v>
      </c>
      <c r="J16" s="17">
        <f t="shared" si="9"/>
        <v>161.4</v>
      </c>
      <c r="K16" s="17">
        <f>K15</f>
        <v>0</v>
      </c>
      <c r="L16" s="17">
        <f t="shared" si="9"/>
        <v>0</v>
      </c>
      <c r="M16" s="17"/>
      <c r="N16" s="17">
        <f t="shared" si="9"/>
        <v>0</v>
      </c>
      <c r="O16" s="17"/>
      <c r="P16" s="17">
        <f t="shared" si="9"/>
        <v>118.65</v>
      </c>
      <c r="Q16" s="17"/>
      <c r="R16" s="17">
        <f t="shared" si="9"/>
        <v>0</v>
      </c>
      <c r="S16" s="17"/>
      <c r="T16" s="17">
        <f t="shared" si="9"/>
        <v>0</v>
      </c>
      <c r="U16" s="17"/>
      <c r="V16" s="17">
        <f t="shared" si="9"/>
        <v>0</v>
      </c>
      <c r="W16" s="17"/>
      <c r="X16" s="17">
        <f t="shared" si="9"/>
        <v>0</v>
      </c>
      <c r="Y16" s="17"/>
      <c r="Z16" s="17">
        <f t="shared" si="9"/>
        <v>0</v>
      </c>
      <c r="AA16" s="17"/>
      <c r="AB16" s="17">
        <f t="shared" si="9"/>
        <v>118.65</v>
      </c>
      <c r="AC16" s="17"/>
      <c r="AD16" s="17">
        <f t="shared" si="9"/>
        <v>0</v>
      </c>
      <c r="AE16" s="21"/>
      <c r="AF16" s="98"/>
      <c r="AG16" s="76">
        <f t="shared" si="1"/>
        <v>398.70000000000005</v>
      </c>
      <c r="AH16" s="76">
        <f t="shared" si="2"/>
        <v>0</v>
      </c>
      <c r="AI16" s="76">
        <f t="shared" si="2"/>
        <v>0</v>
      </c>
      <c r="AJ16" s="77"/>
    </row>
    <row r="17" spans="1:36" s="30" customFormat="1" ht="75">
      <c r="A17" s="13" t="s">
        <v>38</v>
      </c>
      <c r="B17" s="29">
        <f>H17+J17+L17+N17+P17+R17+T17+V17+X17+Z17+AB17+AD17</f>
        <v>1778.8000000000002</v>
      </c>
      <c r="C17" s="21">
        <f>H17+J17</f>
        <v>120.32</v>
      </c>
      <c r="D17" s="21">
        <f>I17+K17+M17+O17+Q17+S17+U17+W17+Y17+AA17+AC17++AE17</f>
        <v>50.70111</v>
      </c>
      <c r="E17" s="21">
        <f>D17</f>
        <v>50.70111</v>
      </c>
      <c r="F17" s="29">
        <f aca="true" t="shared" si="10" ref="F17:F28">E17*100/B17</f>
        <v>2.850298515853384</v>
      </c>
      <c r="G17" s="29">
        <f aca="true" t="shared" si="11" ref="G17:G28">E17*100/C17</f>
        <v>42.138555518617025</v>
      </c>
      <c r="H17" s="18">
        <v>60.16</v>
      </c>
      <c r="I17" s="18">
        <v>13.12203</v>
      </c>
      <c r="J17" s="18">
        <v>60.16</v>
      </c>
      <c r="K17" s="18">
        <v>37.57908</v>
      </c>
      <c r="L17" s="18">
        <v>120.16</v>
      </c>
      <c r="M17" s="18"/>
      <c r="N17" s="18">
        <v>162.66</v>
      </c>
      <c r="O17" s="18"/>
      <c r="P17" s="18">
        <v>343.46</v>
      </c>
      <c r="Q17" s="18"/>
      <c r="R17" s="18">
        <v>260.66</v>
      </c>
      <c r="S17" s="18"/>
      <c r="T17" s="18">
        <v>60.16</v>
      </c>
      <c r="U17" s="18"/>
      <c r="V17" s="18">
        <v>411.76</v>
      </c>
      <c r="W17" s="18"/>
      <c r="X17" s="18">
        <v>60.16</v>
      </c>
      <c r="Y17" s="18"/>
      <c r="Z17" s="18">
        <v>60.16</v>
      </c>
      <c r="AA17" s="18"/>
      <c r="AB17" s="18">
        <v>51.36</v>
      </c>
      <c r="AC17" s="18"/>
      <c r="AD17" s="18">
        <v>127.94</v>
      </c>
      <c r="AE17" s="21"/>
      <c r="AF17" s="96" t="s">
        <v>48</v>
      </c>
      <c r="AG17" s="76">
        <f t="shared" si="1"/>
        <v>1778.8000000000002</v>
      </c>
      <c r="AH17" s="76">
        <f t="shared" si="2"/>
        <v>60.16</v>
      </c>
      <c r="AI17" s="76">
        <f t="shared" si="2"/>
        <v>13.12203</v>
      </c>
      <c r="AJ17" s="77"/>
    </row>
    <row r="18" spans="1:36" s="30" customFormat="1" ht="18.75">
      <c r="A18" s="34" t="s">
        <v>23</v>
      </c>
      <c r="B18" s="20">
        <f>B17</f>
        <v>1778.8000000000002</v>
      </c>
      <c r="C18" s="19">
        <f>C17</f>
        <v>120.32</v>
      </c>
      <c r="D18" s="19">
        <f>D17</f>
        <v>50.70111</v>
      </c>
      <c r="E18" s="19">
        <f>E17</f>
        <v>50.70111</v>
      </c>
      <c r="F18" s="29">
        <f t="shared" si="10"/>
        <v>2.850298515853384</v>
      </c>
      <c r="G18" s="29">
        <f t="shared" si="11"/>
        <v>42.138555518617025</v>
      </c>
      <c r="H18" s="16">
        <f aca="true" t="shared" si="12" ref="H18:L19">H17</f>
        <v>60.16</v>
      </c>
      <c r="I18" s="16">
        <f t="shared" si="12"/>
        <v>13.12203</v>
      </c>
      <c r="J18" s="16">
        <f t="shared" si="12"/>
        <v>60.16</v>
      </c>
      <c r="K18" s="16">
        <f t="shared" si="12"/>
        <v>37.57908</v>
      </c>
      <c r="L18" s="16">
        <f t="shared" si="12"/>
        <v>120.16</v>
      </c>
      <c r="M18" s="16"/>
      <c r="N18" s="16">
        <f>N17</f>
        <v>162.66</v>
      </c>
      <c r="O18" s="16"/>
      <c r="P18" s="16">
        <f>P17</f>
        <v>343.46</v>
      </c>
      <c r="Q18" s="16"/>
      <c r="R18" s="16">
        <f>R17</f>
        <v>260.66</v>
      </c>
      <c r="S18" s="16"/>
      <c r="T18" s="16">
        <f>T17</f>
        <v>60.16</v>
      </c>
      <c r="U18" s="16"/>
      <c r="V18" s="16">
        <f>V17</f>
        <v>411.76</v>
      </c>
      <c r="W18" s="16"/>
      <c r="X18" s="16">
        <f>X17</f>
        <v>60.16</v>
      </c>
      <c r="Y18" s="16"/>
      <c r="Z18" s="16">
        <f>Z17</f>
        <v>60.16</v>
      </c>
      <c r="AA18" s="16"/>
      <c r="AB18" s="16">
        <f>AB17</f>
        <v>51.36</v>
      </c>
      <c r="AC18" s="16"/>
      <c r="AD18" s="16">
        <f>AD17</f>
        <v>127.94</v>
      </c>
      <c r="AE18" s="19"/>
      <c r="AF18" s="97"/>
      <c r="AG18" s="76">
        <f t="shared" si="1"/>
        <v>1778.8000000000002</v>
      </c>
      <c r="AH18" s="76">
        <f t="shared" si="2"/>
        <v>60.16</v>
      </c>
      <c r="AI18" s="76">
        <f t="shared" si="2"/>
        <v>13.12203</v>
      </c>
      <c r="AJ18" s="77"/>
    </row>
    <row r="19" spans="1:36" s="30" customFormat="1" ht="18.75">
      <c r="A19" s="13" t="s">
        <v>18</v>
      </c>
      <c r="B19" s="29">
        <f>B18</f>
        <v>1778.8000000000002</v>
      </c>
      <c r="C19" s="21">
        <f>C18</f>
        <v>120.32</v>
      </c>
      <c r="D19" s="21">
        <f>E19</f>
        <v>50.70111</v>
      </c>
      <c r="E19" s="21">
        <f>E18</f>
        <v>50.70111</v>
      </c>
      <c r="F19" s="29">
        <f t="shared" si="10"/>
        <v>2.850298515853384</v>
      </c>
      <c r="G19" s="29">
        <f t="shared" si="11"/>
        <v>42.138555518617025</v>
      </c>
      <c r="H19" s="17">
        <f t="shared" si="12"/>
        <v>60.16</v>
      </c>
      <c r="I19" s="17">
        <f t="shared" si="12"/>
        <v>13.12203</v>
      </c>
      <c r="J19" s="17">
        <f t="shared" si="12"/>
        <v>60.16</v>
      </c>
      <c r="K19" s="17">
        <f t="shared" si="12"/>
        <v>37.57908</v>
      </c>
      <c r="L19" s="17">
        <f t="shared" si="12"/>
        <v>120.16</v>
      </c>
      <c r="M19" s="17"/>
      <c r="N19" s="17">
        <f>N18</f>
        <v>162.66</v>
      </c>
      <c r="O19" s="17"/>
      <c r="P19" s="17">
        <f>P18</f>
        <v>343.46</v>
      </c>
      <c r="Q19" s="17"/>
      <c r="R19" s="17">
        <f>R18</f>
        <v>260.66</v>
      </c>
      <c r="S19" s="17"/>
      <c r="T19" s="17">
        <f>T18</f>
        <v>60.16</v>
      </c>
      <c r="U19" s="17"/>
      <c r="V19" s="17">
        <f>V18</f>
        <v>411.76</v>
      </c>
      <c r="W19" s="17"/>
      <c r="X19" s="17">
        <f>X18</f>
        <v>60.16</v>
      </c>
      <c r="Y19" s="17"/>
      <c r="Z19" s="17">
        <f>Z18</f>
        <v>60.16</v>
      </c>
      <c r="AA19" s="17"/>
      <c r="AB19" s="17">
        <f>AB18</f>
        <v>51.36</v>
      </c>
      <c r="AC19" s="17"/>
      <c r="AD19" s="17">
        <f>AD18</f>
        <v>127.94</v>
      </c>
      <c r="AE19" s="21"/>
      <c r="AF19" s="98"/>
      <c r="AG19" s="76">
        <f t="shared" si="1"/>
        <v>1778.8000000000002</v>
      </c>
      <c r="AH19" s="76">
        <f t="shared" si="2"/>
        <v>60.16</v>
      </c>
      <c r="AI19" s="76">
        <f t="shared" si="2"/>
        <v>13.12203</v>
      </c>
      <c r="AJ19" s="77"/>
    </row>
    <row r="20" spans="1:36" s="30" customFormat="1" ht="188.25" customHeight="1">
      <c r="A20" s="13" t="s">
        <v>39</v>
      </c>
      <c r="B20" s="29">
        <f>H20+J20+L20+N20+P20+R20+T20+V20+X20+Z20+AB20+AD20</f>
        <v>19033.300000000003</v>
      </c>
      <c r="C20" s="21">
        <f>H20+J20</f>
        <v>1228.184</v>
      </c>
      <c r="D20" s="21">
        <f>I20+K20+M20+O20+Q20+S20+U20+W20+Y20+AA20+AC20++AE20</f>
        <v>784.17436</v>
      </c>
      <c r="E20" s="21">
        <f>D20</f>
        <v>784.17436</v>
      </c>
      <c r="F20" s="29">
        <f t="shared" si="10"/>
        <v>4.120012609479176</v>
      </c>
      <c r="G20" s="29">
        <f t="shared" si="11"/>
        <v>63.8482800622708</v>
      </c>
      <c r="H20" s="18">
        <f>477.6+345.792</f>
        <v>823.392</v>
      </c>
      <c r="I20" s="18">
        <v>418.97736</v>
      </c>
      <c r="J20" s="18">
        <v>404.792</v>
      </c>
      <c r="K20" s="18">
        <v>365.197</v>
      </c>
      <c r="L20" s="18">
        <v>478.632</v>
      </c>
      <c r="M20" s="18"/>
      <c r="N20" s="18">
        <v>4022.472</v>
      </c>
      <c r="O20" s="18"/>
      <c r="P20" s="18">
        <v>345.792</v>
      </c>
      <c r="Q20" s="18"/>
      <c r="R20" s="18">
        <v>345.792</v>
      </c>
      <c r="S20" s="18"/>
      <c r="T20" s="18">
        <v>6997.002</v>
      </c>
      <c r="U20" s="18"/>
      <c r="V20" s="18">
        <v>345.792</v>
      </c>
      <c r="W20" s="18"/>
      <c r="X20" s="18">
        <v>345.792</v>
      </c>
      <c r="Y20" s="18"/>
      <c r="Z20" s="18">
        <v>2650.312</v>
      </c>
      <c r="AA20" s="18"/>
      <c r="AB20" s="18">
        <v>345.792</v>
      </c>
      <c r="AC20" s="18"/>
      <c r="AD20" s="18">
        <f>1927.738</f>
        <v>1927.738</v>
      </c>
      <c r="AE20" s="21"/>
      <c r="AF20" s="113" t="s">
        <v>70</v>
      </c>
      <c r="AG20" s="76">
        <f t="shared" si="1"/>
        <v>19033.300000000003</v>
      </c>
      <c r="AH20" s="76">
        <f t="shared" si="2"/>
        <v>823.392</v>
      </c>
      <c r="AI20" s="76">
        <f t="shared" si="2"/>
        <v>418.97736</v>
      </c>
      <c r="AJ20" s="77"/>
    </row>
    <row r="21" spans="1:36" s="30" customFormat="1" ht="18.75">
      <c r="A21" s="34" t="s">
        <v>23</v>
      </c>
      <c r="B21" s="20">
        <f aca="true" t="shared" si="13" ref="B21:AD22">B20</f>
        <v>19033.300000000003</v>
      </c>
      <c r="C21" s="19">
        <f t="shared" si="13"/>
        <v>1228.184</v>
      </c>
      <c r="D21" s="19">
        <f t="shared" si="13"/>
        <v>784.17436</v>
      </c>
      <c r="E21" s="19">
        <f t="shared" si="13"/>
        <v>784.17436</v>
      </c>
      <c r="F21" s="29">
        <f t="shared" si="10"/>
        <v>4.120012609479176</v>
      </c>
      <c r="G21" s="29">
        <f t="shared" si="11"/>
        <v>63.8482800622708</v>
      </c>
      <c r="H21" s="16">
        <f t="shared" si="13"/>
        <v>823.392</v>
      </c>
      <c r="I21" s="16">
        <f>I20</f>
        <v>418.97736</v>
      </c>
      <c r="J21" s="16">
        <f t="shared" si="13"/>
        <v>404.792</v>
      </c>
      <c r="K21" s="16">
        <f>K20</f>
        <v>365.197</v>
      </c>
      <c r="L21" s="16">
        <f t="shared" si="13"/>
        <v>478.632</v>
      </c>
      <c r="M21" s="16"/>
      <c r="N21" s="16">
        <f t="shared" si="13"/>
        <v>4022.472</v>
      </c>
      <c r="O21" s="16"/>
      <c r="P21" s="16">
        <f t="shared" si="13"/>
        <v>345.792</v>
      </c>
      <c r="Q21" s="16"/>
      <c r="R21" s="16">
        <f t="shared" si="13"/>
        <v>345.792</v>
      </c>
      <c r="S21" s="16"/>
      <c r="T21" s="16">
        <f t="shared" si="13"/>
        <v>6997.002</v>
      </c>
      <c r="U21" s="16"/>
      <c r="V21" s="16">
        <f t="shared" si="13"/>
        <v>345.792</v>
      </c>
      <c r="W21" s="16"/>
      <c r="X21" s="16">
        <f t="shared" si="13"/>
        <v>345.792</v>
      </c>
      <c r="Y21" s="16"/>
      <c r="Z21" s="16">
        <f t="shared" si="13"/>
        <v>2650.312</v>
      </c>
      <c r="AA21" s="16"/>
      <c r="AB21" s="16">
        <f t="shared" si="13"/>
        <v>345.792</v>
      </c>
      <c r="AC21" s="16"/>
      <c r="AD21" s="16">
        <f t="shared" si="13"/>
        <v>1927.738</v>
      </c>
      <c r="AE21" s="19"/>
      <c r="AF21" s="99"/>
      <c r="AG21" s="76">
        <f t="shared" si="1"/>
        <v>19033.300000000003</v>
      </c>
      <c r="AH21" s="76">
        <f t="shared" si="2"/>
        <v>823.392</v>
      </c>
      <c r="AI21" s="76">
        <f t="shared" si="2"/>
        <v>418.97736</v>
      </c>
      <c r="AJ21" s="77"/>
    </row>
    <row r="22" spans="1:36" s="30" customFormat="1" ht="18.75">
      <c r="A22" s="35" t="s">
        <v>18</v>
      </c>
      <c r="B22" s="29">
        <f t="shared" si="13"/>
        <v>19033.300000000003</v>
      </c>
      <c r="C22" s="21">
        <f t="shared" si="13"/>
        <v>1228.184</v>
      </c>
      <c r="D22" s="21">
        <f t="shared" si="13"/>
        <v>784.17436</v>
      </c>
      <c r="E22" s="21">
        <f t="shared" si="13"/>
        <v>784.17436</v>
      </c>
      <c r="F22" s="29">
        <f t="shared" si="10"/>
        <v>4.120012609479176</v>
      </c>
      <c r="G22" s="29">
        <f t="shared" si="11"/>
        <v>63.8482800622708</v>
      </c>
      <c r="H22" s="17">
        <f t="shared" si="13"/>
        <v>823.392</v>
      </c>
      <c r="I22" s="17">
        <f>I21</f>
        <v>418.97736</v>
      </c>
      <c r="J22" s="17">
        <f t="shared" si="13"/>
        <v>404.792</v>
      </c>
      <c r="K22" s="17">
        <f>K21</f>
        <v>365.197</v>
      </c>
      <c r="L22" s="17">
        <f t="shared" si="13"/>
        <v>478.632</v>
      </c>
      <c r="M22" s="17"/>
      <c r="N22" s="17">
        <f t="shared" si="13"/>
        <v>4022.472</v>
      </c>
      <c r="O22" s="17"/>
      <c r="P22" s="17">
        <f t="shared" si="13"/>
        <v>345.792</v>
      </c>
      <c r="Q22" s="17"/>
      <c r="R22" s="17">
        <f t="shared" si="13"/>
        <v>345.792</v>
      </c>
      <c r="S22" s="17"/>
      <c r="T22" s="17">
        <f t="shared" si="13"/>
        <v>6997.002</v>
      </c>
      <c r="U22" s="17"/>
      <c r="V22" s="17">
        <f t="shared" si="13"/>
        <v>345.792</v>
      </c>
      <c r="W22" s="17"/>
      <c r="X22" s="17">
        <f t="shared" si="13"/>
        <v>345.792</v>
      </c>
      <c r="Y22" s="17"/>
      <c r="Z22" s="17">
        <f t="shared" si="13"/>
        <v>2650.312</v>
      </c>
      <c r="AA22" s="17"/>
      <c r="AB22" s="17">
        <f t="shared" si="13"/>
        <v>345.792</v>
      </c>
      <c r="AC22" s="17"/>
      <c r="AD22" s="17">
        <f t="shared" si="13"/>
        <v>1927.738</v>
      </c>
      <c r="AE22" s="21"/>
      <c r="AF22" s="100"/>
      <c r="AG22" s="76">
        <f t="shared" si="1"/>
        <v>19033.300000000003</v>
      </c>
      <c r="AH22" s="76">
        <f t="shared" si="2"/>
        <v>823.392</v>
      </c>
      <c r="AI22" s="76">
        <f t="shared" si="2"/>
        <v>418.97736</v>
      </c>
      <c r="AJ22" s="77"/>
    </row>
    <row r="23" spans="1:36" s="30" customFormat="1" ht="144.75" customHeight="1">
      <c r="A23" s="13" t="s">
        <v>28</v>
      </c>
      <c r="B23" s="29">
        <f>H23+J23+L23+N23+R23+T23+V23+X23+Z23+AB23+AD23</f>
        <v>1925.1999999999998</v>
      </c>
      <c r="C23" s="21">
        <f>H23+J23</f>
        <v>481.70000000000005</v>
      </c>
      <c r="D23" s="21">
        <f>I23+K23+M23+O23+Q23+S23+U23+W23+Y23+AA23+AC23++AE23</f>
        <v>211.57999999999998</v>
      </c>
      <c r="E23" s="21">
        <f>D23</f>
        <v>211.57999999999998</v>
      </c>
      <c r="F23" s="29">
        <f t="shared" si="10"/>
        <v>10.99002701018076</v>
      </c>
      <c r="G23" s="29">
        <f t="shared" si="11"/>
        <v>43.92360390284409</v>
      </c>
      <c r="H23" s="18">
        <f>203.9+13</f>
        <v>216.9</v>
      </c>
      <c r="I23" s="18">
        <v>84.67</v>
      </c>
      <c r="J23" s="18">
        <v>264.8</v>
      </c>
      <c r="K23" s="18">
        <v>126.91</v>
      </c>
      <c r="L23" s="18">
        <v>0</v>
      </c>
      <c r="M23" s="18"/>
      <c r="N23" s="18">
        <v>681.8</v>
      </c>
      <c r="O23" s="18"/>
      <c r="P23" s="18">
        <v>0</v>
      </c>
      <c r="Q23" s="18"/>
      <c r="R23" s="18">
        <v>0</v>
      </c>
      <c r="S23" s="18"/>
      <c r="T23" s="18">
        <v>325.8</v>
      </c>
      <c r="U23" s="18"/>
      <c r="V23" s="18">
        <v>0</v>
      </c>
      <c r="W23" s="18"/>
      <c r="X23" s="18">
        <v>0</v>
      </c>
      <c r="Y23" s="18"/>
      <c r="Z23" s="18">
        <v>435.9</v>
      </c>
      <c r="AA23" s="18"/>
      <c r="AB23" s="18">
        <v>0</v>
      </c>
      <c r="AC23" s="18"/>
      <c r="AD23" s="18">
        <v>0</v>
      </c>
      <c r="AE23" s="21"/>
      <c r="AF23" s="96" t="s">
        <v>50</v>
      </c>
      <c r="AG23" s="76">
        <f t="shared" si="1"/>
        <v>1925.1999999999998</v>
      </c>
      <c r="AH23" s="76">
        <f t="shared" si="2"/>
        <v>216.9</v>
      </c>
      <c r="AI23" s="76">
        <f t="shared" si="2"/>
        <v>84.67</v>
      </c>
      <c r="AJ23" s="77"/>
    </row>
    <row r="24" spans="1:36" s="30" customFormat="1" ht="18.75">
      <c r="A24" s="34" t="s">
        <v>23</v>
      </c>
      <c r="B24" s="20">
        <f aca="true" t="shared" si="14" ref="B24:AD25">B23</f>
        <v>1925.1999999999998</v>
      </c>
      <c r="C24" s="19">
        <f t="shared" si="14"/>
        <v>481.70000000000005</v>
      </c>
      <c r="D24" s="19">
        <f t="shared" si="14"/>
        <v>211.57999999999998</v>
      </c>
      <c r="E24" s="19">
        <f t="shared" si="14"/>
        <v>211.57999999999998</v>
      </c>
      <c r="F24" s="29">
        <f t="shared" si="10"/>
        <v>10.99002701018076</v>
      </c>
      <c r="G24" s="29">
        <f t="shared" si="11"/>
        <v>43.92360390284409</v>
      </c>
      <c r="H24" s="16">
        <f t="shared" si="14"/>
        <v>216.9</v>
      </c>
      <c r="I24" s="16">
        <f>I23</f>
        <v>84.67</v>
      </c>
      <c r="J24" s="16">
        <f t="shared" si="14"/>
        <v>264.8</v>
      </c>
      <c r="K24" s="16">
        <f>K23</f>
        <v>126.91</v>
      </c>
      <c r="L24" s="16">
        <f t="shared" si="14"/>
        <v>0</v>
      </c>
      <c r="M24" s="16"/>
      <c r="N24" s="16">
        <f t="shared" si="14"/>
        <v>681.8</v>
      </c>
      <c r="O24" s="16"/>
      <c r="P24" s="16">
        <f t="shared" si="14"/>
        <v>0</v>
      </c>
      <c r="Q24" s="16"/>
      <c r="R24" s="16">
        <f t="shared" si="14"/>
        <v>0</v>
      </c>
      <c r="S24" s="16"/>
      <c r="T24" s="16">
        <f t="shared" si="14"/>
        <v>325.8</v>
      </c>
      <c r="U24" s="16"/>
      <c r="V24" s="16">
        <f t="shared" si="14"/>
        <v>0</v>
      </c>
      <c r="W24" s="16"/>
      <c r="X24" s="16">
        <f t="shared" si="14"/>
        <v>0</v>
      </c>
      <c r="Y24" s="16"/>
      <c r="Z24" s="16">
        <f t="shared" si="14"/>
        <v>435.9</v>
      </c>
      <c r="AA24" s="16"/>
      <c r="AB24" s="16">
        <f t="shared" si="14"/>
        <v>0</v>
      </c>
      <c r="AC24" s="16"/>
      <c r="AD24" s="16">
        <f t="shared" si="14"/>
        <v>0</v>
      </c>
      <c r="AE24" s="20"/>
      <c r="AF24" s="97"/>
      <c r="AG24" s="76">
        <f t="shared" si="1"/>
        <v>1925.1999999999998</v>
      </c>
      <c r="AH24" s="76">
        <f t="shared" si="2"/>
        <v>216.9</v>
      </c>
      <c r="AI24" s="76">
        <f t="shared" si="2"/>
        <v>84.67</v>
      </c>
      <c r="AJ24" s="77"/>
    </row>
    <row r="25" spans="1:36" s="30" customFormat="1" ht="18.75">
      <c r="A25" s="35" t="s">
        <v>18</v>
      </c>
      <c r="B25" s="29">
        <f t="shared" si="14"/>
        <v>1925.1999999999998</v>
      </c>
      <c r="C25" s="21">
        <f t="shared" si="14"/>
        <v>481.70000000000005</v>
      </c>
      <c r="D25" s="21">
        <f t="shared" si="14"/>
        <v>211.57999999999998</v>
      </c>
      <c r="E25" s="21">
        <f t="shared" si="14"/>
        <v>211.57999999999998</v>
      </c>
      <c r="F25" s="29">
        <f t="shared" si="10"/>
        <v>10.99002701018076</v>
      </c>
      <c r="G25" s="29">
        <f t="shared" si="11"/>
        <v>43.92360390284409</v>
      </c>
      <c r="H25" s="17">
        <f t="shared" si="14"/>
        <v>216.9</v>
      </c>
      <c r="I25" s="17">
        <f>I24</f>
        <v>84.67</v>
      </c>
      <c r="J25" s="17">
        <f t="shared" si="14"/>
        <v>264.8</v>
      </c>
      <c r="K25" s="17">
        <f>K24</f>
        <v>126.91</v>
      </c>
      <c r="L25" s="17">
        <f t="shared" si="14"/>
        <v>0</v>
      </c>
      <c r="M25" s="17"/>
      <c r="N25" s="17">
        <f t="shared" si="14"/>
        <v>681.8</v>
      </c>
      <c r="O25" s="17"/>
      <c r="P25" s="17">
        <f t="shared" si="14"/>
        <v>0</v>
      </c>
      <c r="Q25" s="17"/>
      <c r="R25" s="17">
        <f t="shared" si="14"/>
        <v>0</v>
      </c>
      <c r="S25" s="17"/>
      <c r="T25" s="17">
        <f t="shared" si="14"/>
        <v>325.8</v>
      </c>
      <c r="U25" s="17"/>
      <c r="V25" s="17">
        <f t="shared" si="14"/>
        <v>0</v>
      </c>
      <c r="W25" s="17"/>
      <c r="X25" s="17">
        <f t="shared" si="14"/>
        <v>0</v>
      </c>
      <c r="Y25" s="17"/>
      <c r="Z25" s="17">
        <f t="shared" si="14"/>
        <v>435.9</v>
      </c>
      <c r="AA25" s="17"/>
      <c r="AB25" s="17">
        <f t="shared" si="14"/>
        <v>0</v>
      </c>
      <c r="AC25" s="17"/>
      <c r="AD25" s="17">
        <f t="shared" si="14"/>
        <v>0</v>
      </c>
      <c r="AE25" s="21"/>
      <c r="AF25" s="98"/>
      <c r="AG25" s="76">
        <f t="shared" si="1"/>
        <v>1925.1999999999998</v>
      </c>
      <c r="AH25" s="76">
        <f t="shared" si="2"/>
        <v>216.9</v>
      </c>
      <c r="AI25" s="76">
        <f t="shared" si="2"/>
        <v>84.67</v>
      </c>
      <c r="AJ25" s="77"/>
    </row>
    <row r="26" spans="1:36" s="30" customFormat="1" ht="133.5" customHeight="1">
      <c r="A26" s="13" t="s">
        <v>40</v>
      </c>
      <c r="B26" s="29">
        <f>H26+J26+L26+N26+P26+R26+T26+V26+X26+Z26+AB26+AD26</f>
        <v>83624.2</v>
      </c>
      <c r="C26" s="21">
        <f>H26+J26</f>
        <v>24347.726</v>
      </c>
      <c r="D26" s="21">
        <f>I26+K26+M26+O26+Q26+S26+U26+W26+Y26+AA26+AC26++AE26</f>
        <v>21638.76569</v>
      </c>
      <c r="E26" s="21">
        <f>I26+K26</f>
        <v>21638.76569</v>
      </c>
      <c r="F26" s="29">
        <f t="shared" si="10"/>
        <v>25.876200537643413</v>
      </c>
      <c r="G26" s="29">
        <f t="shared" si="11"/>
        <v>88.87386727614728</v>
      </c>
      <c r="H26" s="18">
        <v>16834.982</v>
      </c>
      <c r="I26" s="18">
        <v>14042.92228</v>
      </c>
      <c r="J26" s="18">
        <v>7512.744</v>
      </c>
      <c r="K26" s="18">
        <v>7595.84341</v>
      </c>
      <c r="L26" s="18">
        <v>4769.04</v>
      </c>
      <c r="M26" s="18"/>
      <c r="N26" s="18">
        <v>8606.307</v>
      </c>
      <c r="O26" s="18"/>
      <c r="P26" s="18">
        <v>5853.813</v>
      </c>
      <c r="Q26" s="18"/>
      <c r="R26" s="18">
        <v>4597.745</v>
      </c>
      <c r="S26" s="18"/>
      <c r="T26" s="18">
        <v>10450.744</v>
      </c>
      <c r="U26" s="18"/>
      <c r="V26" s="18">
        <v>4810.524</v>
      </c>
      <c r="W26" s="18"/>
      <c r="X26" s="18">
        <v>2410.272</v>
      </c>
      <c r="Y26" s="18"/>
      <c r="Z26" s="18">
        <v>6715.048</v>
      </c>
      <c r="AA26" s="18"/>
      <c r="AB26" s="18">
        <v>3531.62</v>
      </c>
      <c r="AC26" s="18"/>
      <c r="AD26" s="18">
        <v>7531.361</v>
      </c>
      <c r="AE26" s="21"/>
      <c r="AF26" s="96" t="s">
        <v>51</v>
      </c>
      <c r="AG26" s="76">
        <f t="shared" si="1"/>
        <v>83624.2</v>
      </c>
      <c r="AH26" s="76">
        <f t="shared" si="2"/>
        <v>16834.982</v>
      </c>
      <c r="AI26" s="76">
        <f t="shared" si="2"/>
        <v>14042.92228</v>
      </c>
      <c r="AJ26" s="77"/>
    </row>
    <row r="27" spans="1:36" s="30" customFormat="1" ht="18.75">
      <c r="A27" s="34" t="s">
        <v>23</v>
      </c>
      <c r="B27" s="20">
        <f aca="true" t="shared" si="15" ref="B27:AD28">B26</f>
        <v>83624.2</v>
      </c>
      <c r="C27" s="19">
        <f t="shared" si="15"/>
        <v>24347.726</v>
      </c>
      <c r="D27" s="19">
        <f t="shared" si="15"/>
        <v>21638.76569</v>
      </c>
      <c r="E27" s="19">
        <f>E26</f>
        <v>21638.76569</v>
      </c>
      <c r="F27" s="29">
        <f t="shared" si="10"/>
        <v>25.876200537643413</v>
      </c>
      <c r="G27" s="29">
        <f t="shared" si="11"/>
        <v>88.87386727614728</v>
      </c>
      <c r="H27" s="16">
        <f t="shared" si="15"/>
        <v>16834.982</v>
      </c>
      <c r="I27" s="16">
        <f>I26</f>
        <v>14042.92228</v>
      </c>
      <c r="J27" s="16">
        <f t="shared" si="15"/>
        <v>7512.744</v>
      </c>
      <c r="K27" s="16">
        <f>K26</f>
        <v>7595.84341</v>
      </c>
      <c r="L27" s="16">
        <f t="shared" si="15"/>
        <v>4769.04</v>
      </c>
      <c r="M27" s="16"/>
      <c r="N27" s="16">
        <f t="shared" si="15"/>
        <v>8606.307</v>
      </c>
      <c r="O27" s="16"/>
      <c r="P27" s="16">
        <f t="shared" si="15"/>
        <v>5853.813</v>
      </c>
      <c r="Q27" s="16"/>
      <c r="R27" s="16">
        <f t="shared" si="15"/>
        <v>4597.745</v>
      </c>
      <c r="S27" s="16"/>
      <c r="T27" s="16">
        <f t="shared" si="15"/>
        <v>10450.744</v>
      </c>
      <c r="U27" s="16"/>
      <c r="V27" s="16">
        <f t="shared" si="15"/>
        <v>4810.524</v>
      </c>
      <c r="W27" s="16"/>
      <c r="X27" s="16">
        <f t="shared" si="15"/>
        <v>2410.272</v>
      </c>
      <c r="Y27" s="16"/>
      <c r="Z27" s="16">
        <f t="shared" si="15"/>
        <v>6715.048</v>
      </c>
      <c r="AA27" s="16"/>
      <c r="AB27" s="16">
        <f t="shared" si="15"/>
        <v>3531.62</v>
      </c>
      <c r="AC27" s="16"/>
      <c r="AD27" s="16">
        <f t="shared" si="15"/>
        <v>7531.361</v>
      </c>
      <c r="AE27" s="19"/>
      <c r="AF27" s="97"/>
      <c r="AG27" s="76">
        <f t="shared" si="1"/>
        <v>83624.2</v>
      </c>
      <c r="AH27" s="76">
        <f t="shared" si="2"/>
        <v>16834.982</v>
      </c>
      <c r="AI27" s="76">
        <f t="shared" si="2"/>
        <v>14042.92228</v>
      </c>
      <c r="AJ27" s="77"/>
    </row>
    <row r="28" spans="1:36" s="30" customFormat="1" ht="16.5" customHeight="1">
      <c r="A28" s="13" t="s">
        <v>18</v>
      </c>
      <c r="B28" s="29">
        <f t="shared" si="15"/>
        <v>83624.2</v>
      </c>
      <c r="C28" s="21">
        <f t="shared" si="15"/>
        <v>24347.726</v>
      </c>
      <c r="D28" s="21">
        <f t="shared" si="15"/>
        <v>21638.76569</v>
      </c>
      <c r="E28" s="21">
        <f>E27</f>
        <v>21638.76569</v>
      </c>
      <c r="F28" s="29">
        <f t="shared" si="10"/>
        <v>25.876200537643413</v>
      </c>
      <c r="G28" s="29">
        <f t="shared" si="11"/>
        <v>88.87386727614728</v>
      </c>
      <c r="H28" s="17">
        <f t="shared" si="15"/>
        <v>16834.982</v>
      </c>
      <c r="I28" s="17">
        <f>I27</f>
        <v>14042.92228</v>
      </c>
      <c r="J28" s="17">
        <f t="shared" si="15"/>
        <v>7512.744</v>
      </c>
      <c r="K28" s="17">
        <f>K27</f>
        <v>7595.84341</v>
      </c>
      <c r="L28" s="17">
        <f t="shared" si="15"/>
        <v>4769.04</v>
      </c>
      <c r="M28" s="17"/>
      <c r="N28" s="17">
        <f t="shared" si="15"/>
        <v>8606.307</v>
      </c>
      <c r="O28" s="17"/>
      <c r="P28" s="17">
        <f t="shared" si="15"/>
        <v>5853.813</v>
      </c>
      <c r="Q28" s="17"/>
      <c r="R28" s="17">
        <f t="shared" si="15"/>
        <v>4597.745</v>
      </c>
      <c r="S28" s="17"/>
      <c r="T28" s="17">
        <f t="shared" si="15"/>
        <v>10450.744</v>
      </c>
      <c r="U28" s="17"/>
      <c r="V28" s="17">
        <f t="shared" si="15"/>
        <v>4810.524</v>
      </c>
      <c r="W28" s="17"/>
      <c r="X28" s="17">
        <f t="shared" si="15"/>
        <v>2410.272</v>
      </c>
      <c r="Y28" s="17"/>
      <c r="Z28" s="17">
        <f t="shared" si="15"/>
        <v>6715.048</v>
      </c>
      <c r="AA28" s="17"/>
      <c r="AB28" s="17">
        <f t="shared" si="15"/>
        <v>3531.62</v>
      </c>
      <c r="AC28" s="17"/>
      <c r="AD28" s="17">
        <f t="shared" si="15"/>
        <v>7531.361</v>
      </c>
      <c r="AE28" s="29"/>
      <c r="AF28" s="98"/>
      <c r="AG28" s="76">
        <f t="shared" si="1"/>
        <v>83624.2</v>
      </c>
      <c r="AH28" s="76">
        <f t="shared" si="2"/>
        <v>16834.982</v>
      </c>
      <c r="AI28" s="76">
        <f t="shared" si="2"/>
        <v>14042.92228</v>
      </c>
      <c r="AJ28" s="77"/>
    </row>
    <row r="29" spans="1:36" s="30" customFormat="1" ht="86.25" customHeight="1">
      <c r="A29" s="36" t="s">
        <v>31</v>
      </c>
      <c r="B29" s="29">
        <f>B31+B32</f>
        <v>6817.300000000001</v>
      </c>
      <c r="C29" s="21">
        <f>H29+J29</f>
        <v>2148.3348</v>
      </c>
      <c r="D29" s="21">
        <f>D30</f>
        <v>1696.8</v>
      </c>
      <c r="E29" s="29">
        <f>I29+K29+M29+O29+Q29+S29+U29+W29+Y29+AA29+AC29++AE29</f>
        <v>1578.33666</v>
      </c>
      <c r="F29" s="29">
        <f>E29*100/B29</f>
        <v>23.151931996538213</v>
      </c>
      <c r="G29" s="29">
        <f>E29*100/C29</f>
        <v>73.46790919180754</v>
      </c>
      <c r="H29" s="18">
        <f>H31+H32</f>
        <v>1422.7714</v>
      </c>
      <c r="I29" s="18">
        <f>I30</f>
        <v>273.52561</v>
      </c>
      <c r="J29" s="18">
        <f aca="true" t="shared" si="16" ref="J29:AD29">J31+J32</f>
        <v>725.5634</v>
      </c>
      <c r="K29" s="18">
        <f>K30</f>
        <v>1304.81105</v>
      </c>
      <c r="L29" s="18">
        <f t="shared" si="16"/>
        <v>611.0663999999999</v>
      </c>
      <c r="M29" s="18"/>
      <c r="N29" s="18">
        <f t="shared" si="16"/>
        <v>623.4194</v>
      </c>
      <c r="O29" s="18"/>
      <c r="P29" s="18">
        <f t="shared" si="16"/>
        <v>538.4903999999999</v>
      </c>
      <c r="Q29" s="18"/>
      <c r="R29" s="18">
        <f t="shared" si="16"/>
        <v>489.01640000000003</v>
      </c>
      <c r="S29" s="18"/>
      <c r="T29" s="18">
        <f t="shared" si="16"/>
        <v>629.9954</v>
      </c>
      <c r="U29" s="18"/>
      <c r="V29" s="18">
        <f t="shared" si="16"/>
        <v>389.94440000000003</v>
      </c>
      <c r="W29" s="18"/>
      <c r="X29" s="18">
        <f t="shared" si="16"/>
        <v>378.47040000000004</v>
      </c>
      <c r="Y29" s="18"/>
      <c r="Z29" s="18">
        <f t="shared" si="16"/>
        <v>323.7294</v>
      </c>
      <c r="AA29" s="18"/>
      <c r="AB29" s="18">
        <f t="shared" si="16"/>
        <v>231.5344</v>
      </c>
      <c r="AC29" s="18"/>
      <c r="AD29" s="18">
        <f t="shared" si="16"/>
        <v>453.2986</v>
      </c>
      <c r="AE29" s="29"/>
      <c r="AF29" s="96" t="s">
        <v>52</v>
      </c>
      <c r="AG29" s="76">
        <f t="shared" si="1"/>
        <v>6817.300000000001</v>
      </c>
      <c r="AH29" s="76">
        <f t="shared" si="2"/>
        <v>1422.7714</v>
      </c>
      <c r="AI29" s="76">
        <f t="shared" si="2"/>
        <v>273.52561</v>
      </c>
      <c r="AJ29" s="77"/>
    </row>
    <row r="30" spans="1:36" s="30" customFormat="1" ht="21.75" customHeight="1">
      <c r="A30" s="37" t="s">
        <v>23</v>
      </c>
      <c r="B30" s="20">
        <f>B31+B32</f>
        <v>6817.300000000001</v>
      </c>
      <c r="C30" s="20">
        <f>C31+C32</f>
        <v>2148.3348</v>
      </c>
      <c r="D30" s="20">
        <f>D31+D32</f>
        <v>1696.8</v>
      </c>
      <c r="E30" s="20">
        <f>E31+E32</f>
        <v>1578.33666</v>
      </c>
      <c r="F30" s="19">
        <f>F29</f>
        <v>23.151931996538213</v>
      </c>
      <c r="G30" s="19">
        <f>G29</f>
        <v>73.46790919180754</v>
      </c>
      <c r="H30" s="15">
        <f>H31+H32</f>
        <v>1422.7714</v>
      </c>
      <c r="I30" s="15">
        <f>I31+I32</f>
        <v>273.52561</v>
      </c>
      <c r="J30" s="15">
        <f aca="true" t="shared" si="17" ref="J30:AD30">J31+J32</f>
        <v>725.5634</v>
      </c>
      <c r="K30" s="15">
        <f t="shared" si="17"/>
        <v>1304.81105</v>
      </c>
      <c r="L30" s="15">
        <f t="shared" si="17"/>
        <v>611.0663999999999</v>
      </c>
      <c r="M30" s="15"/>
      <c r="N30" s="15">
        <f t="shared" si="17"/>
        <v>623.4194</v>
      </c>
      <c r="O30" s="15"/>
      <c r="P30" s="15">
        <f t="shared" si="17"/>
        <v>538.4903999999999</v>
      </c>
      <c r="Q30" s="15"/>
      <c r="R30" s="15">
        <f t="shared" si="17"/>
        <v>489.01640000000003</v>
      </c>
      <c r="S30" s="15"/>
      <c r="T30" s="15">
        <f t="shared" si="17"/>
        <v>629.9954</v>
      </c>
      <c r="U30" s="15"/>
      <c r="V30" s="15">
        <f t="shared" si="17"/>
        <v>389.94440000000003</v>
      </c>
      <c r="W30" s="15"/>
      <c r="X30" s="15">
        <f t="shared" si="17"/>
        <v>378.47040000000004</v>
      </c>
      <c r="Y30" s="15"/>
      <c r="Z30" s="15">
        <f t="shared" si="17"/>
        <v>323.7294</v>
      </c>
      <c r="AA30" s="15"/>
      <c r="AB30" s="15">
        <f t="shared" si="17"/>
        <v>231.5344</v>
      </c>
      <c r="AC30" s="15"/>
      <c r="AD30" s="15">
        <f t="shared" si="17"/>
        <v>453.2986</v>
      </c>
      <c r="AE30" s="15"/>
      <c r="AF30" s="97"/>
      <c r="AG30" s="76">
        <f t="shared" si="1"/>
        <v>6817.300000000001</v>
      </c>
      <c r="AH30" s="76">
        <f t="shared" si="2"/>
        <v>1422.7714</v>
      </c>
      <c r="AI30" s="76">
        <f t="shared" si="2"/>
        <v>273.52561</v>
      </c>
      <c r="AJ30" s="77"/>
    </row>
    <row r="31" spans="1:36" s="30" customFormat="1" ht="20.25" customHeight="1">
      <c r="A31" s="13" t="s">
        <v>32</v>
      </c>
      <c r="B31" s="29">
        <f>H31+J31+L31+N31+P31+R31+T31+V31+X31+Z31+AB31+AD31</f>
        <v>6026.4000000000015</v>
      </c>
      <c r="C31" s="18">
        <f>H31+J31</f>
        <v>1660.2930000000001</v>
      </c>
      <c r="D31" s="64">
        <v>1148</v>
      </c>
      <c r="E31" s="29">
        <f>I31+K31</f>
        <v>1148.47004</v>
      </c>
      <c r="F31" s="21">
        <f>F30</f>
        <v>23.151931996538213</v>
      </c>
      <c r="G31" s="21">
        <f>G30</f>
        <v>73.46790919180754</v>
      </c>
      <c r="H31" s="18">
        <v>977.47</v>
      </c>
      <c r="I31" s="18">
        <v>0</v>
      </c>
      <c r="J31" s="18">
        <v>682.823</v>
      </c>
      <c r="K31" s="18">
        <v>1148.47004</v>
      </c>
      <c r="L31" s="18">
        <v>595.136</v>
      </c>
      <c r="M31" s="18"/>
      <c r="N31" s="18">
        <v>607.489</v>
      </c>
      <c r="O31" s="18"/>
      <c r="P31" s="18">
        <v>522.56</v>
      </c>
      <c r="Q31" s="18"/>
      <c r="R31" s="18">
        <v>433.086</v>
      </c>
      <c r="S31" s="18"/>
      <c r="T31" s="18">
        <v>602.065</v>
      </c>
      <c r="U31" s="18"/>
      <c r="V31" s="18">
        <v>374.014</v>
      </c>
      <c r="W31" s="18"/>
      <c r="X31" s="18">
        <v>362.54</v>
      </c>
      <c r="Y31" s="18"/>
      <c r="Z31" s="18">
        <v>307.799</v>
      </c>
      <c r="AA31" s="18"/>
      <c r="AB31" s="18">
        <v>215.604</v>
      </c>
      <c r="AC31" s="18"/>
      <c r="AD31" s="18">
        <v>345.814</v>
      </c>
      <c r="AE31" s="21"/>
      <c r="AF31" s="97"/>
      <c r="AG31" s="76">
        <f t="shared" si="1"/>
        <v>6026.4000000000015</v>
      </c>
      <c r="AH31" s="76">
        <f t="shared" si="2"/>
        <v>977.47</v>
      </c>
      <c r="AI31" s="76">
        <f t="shared" si="2"/>
        <v>0</v>
      </c>
      <c r="AJ31" s="77"/>
    </row>
    <row r="32" spans="1:36" s="30" customFormat="1" ht="32.25" customHeight="1">
      <c r="A32" s="13" t="s">
        <v>33</v>
      </c>
      <c r="B32" s="29">
        <f>H32+J32+L32+N32+P32+R32+T32+V32+X32+Z32+AB32+AD32</f>
        <v>790.8999999999997</v>
      </c>
      <c r="C32" s="17">
        <f>H32+J32</f>
        <v>488.0418</v>
      </c>
      <c r="D32" s="64">
        <v>548.8</v>
      </c>
      <c r="E32" s="29">
        <f>I32+K32</f>
        <v>429.86662</v>
      </c>
      <c r="F32" s="29">
        <f>D32*100/B32</f>
        <v>69.38930332532559</v>
      </c>
      <c r="G32" s="29">
        <f>D32*100/C32</f>
        <v>112.44938445846235</v>
      </c>
      <c r="H32" s="17">
        <v>445.3014</v>
      </c>
      <c r="I32" s="17">
        <f>273.52561</f>
        <v>273.52561</v>
      </c>
      <c r="J32" s="17">
        <v>42.7404</v>
      </c>
      <c r="K32" s="17">
        <v>156.34101</v>
      </c>
      <c r="L32" s="17">
        <v>15.9304</v>
      </c>
      <c r="M32" s="17"/>
      <c r="N32" s="17">
        <v>15.9304</v>
      </c>
      <c r="O32" s="17"/>
      <c r="P32" s="17">
        <v>15.9304</v>
      </c>
      <c r="Q32" s="17"/>
      <c r="R32" s="17">
        <v>55.9304</v>
      </c>
      <c r="S32" s="17"/>
      <c r="T32" s="17">
        <v>27.9304</v>
      </c>
      <c r="U32" s="17"/>
      <c r="V32" s="17">
        <v>15.9304</v>
      </c>
      <c r="W32" s="17"/>
      <c r="X32" s="17">
        <v>15.9304</v>
      </c>
      <c r="Y32" s="17"/>
      <c r="Z32" s="17">
        <v>15.9304</v>
      </c>
      <c r="AA32" s="17"/>
      <c r="AB32" s="17">
        <v>15.9304</v>
      </c>
      <c r="AC32" s="17"/>
      <c r="AD32" s="17">
        <v>107.4846</v>
      </c>
      <c r="AE32" s="21"/>
      <c r="AF32" s="98"/>
      <c r="AG32" s="76">
        <f t="shared" si="1"/>
        <v>790.8999999999997</v>
      </c>
      <c r="AH32" s="76">
        <f t="shared" si="2"/>
        <v>445.3014</v>
      </c>
      <c r="AI32" s="76">
        <f t="shared" si="2"/>
        <v>273.52561</v>
      </c>
      <c r="AJ32" s="77"/>
    </row>
    <row r="33" spans="1:36" s="30" customFormat="1" ht="27.75" customHeight="1">
      <c r="A33" s="44" t="s">
        <v>24</v>
      </c>
      <c r="B33" s="45">
        <f>B34+B35+B36</f>
        <v>114431.6</v>
      </c>
      <c r="C33" s="45">
        <f>C34+C35+C36</f>
        <v>28487.664800000002</v>
      </c>
      <c r="D33" s="45">
        <f>D34+D35+D36</f>
        <v>24382.02116</v>
      </c>
      <c r="E33" s="45">
        <f>E34+E35+E36</f>
        <v>23115.08778</v>
      </c>
      <c r="F33" s="70">
        <f>D33*100/B33</f>
        <v>21.30707004009382</v>
      </c>
      <c r="G33" s="70">
        <f>D33*100/C33</f>
        <v>85.58799512412122</v>
      </c>
      <c r="H33" s="46">
        <f aca="true" t="shared" si="18" ref="H33:AD33">H34+H35+H36</f>
        <v>19358.205400000003</v>
      </c>
      <c r="I33" s="46">
        <f>I10+I6</f>
        <v>14833.21728</v>
      </c>
      <c r="J33" s="46">
        <f>J34+J35+J36</f>
        <v>9129.4594</v>
      </c>
      <c r="K33" s="46">
        <f>K10+K6</f>
        <v>9430.340540000001</v>
      </c>
      <c r="L33" s="46">
        <f t="shared" si="18"/>
        <v>5978.8984</v>
      </c>
      <c r="M33" s="46"/>
      <c r="N33" s="46">
        <f t="shared" si="18"/>
        <v>14096.658400000002</v>
      </c>
      <c r="O33" s="46"/>
      <c r="P33" s="46">
        <f t="shared" si="18"/>
        <v>7300.2054</v>
      </c>
      <c r="Q33" s="46"/>
      <c r="R33" s="46">
        <f t="shared" si="18"/>
        <v>5693.213400000001</v>
      </c>
      <c r="S33" s="46"/>
      <c r="T33" s="46">
        <f t="shared" si="18"/>
        <v>18463.7014</v>
      </c>
      <c r="U33" s="46"/>
      <c r="V33" s="46">
        <f t="shared" si="18"/>
        <v>6058.0204</v>
      </c>
      <c r="W33" s="46"/>
      <c r="X33" s="46">
        <f t="shared" si="18"/>
        <v>3194.6944000000003</v>
      </c>
      <c r="Y33" s="46"/>
      <c r="Z33" s="46">
        <f t="shared" si="18"/>
        <v>10512.1994</v>
      </c>
      <c r="AA33" s="46"/>
      <c r="AB33" s="46">
        <f t="shared" si="18"/>
        <v>4606.0064</v>
      </c>
      <c r="AC33" s="46"/>
      <c r="AD33" s="46">
        <f t="shared" si="18"/>
        <v>10040.3376</v>
      </c>
      <c r="AE33" s="45"/>
      <c r="AF33" s="47"/>
      <c r="AG33" s="56">
        <f t="shared" si="1"/>
        <v>114431.6</v>
      </c>
      <c r="AH33" s="56">
        <f>H33+J33</f>
        <v>28487.664800000002</v>
      </c>
      <c r="AI33" s="56">
        <f>I33+K33</f>
        <v>24263.55782</v>
      </c>
      <c r="AJ33" s="77"/>
    </row>
    <row r="34" spans="1:36" s="30" customFormat="1" ht="33.75" customHeight="1">
      <c r="A34" s="34" t="s">
        <v>32</v>
      </c>
      <c r="B34" s="20">
        <f>H34+J34+L34+N34+P34+R34+T34+V34+X34+Z34+AB34+AD34</f>
        <v>6026.4000000000015</v>
      </c>
      <c r="C34" s="20">
        <f>H34+J34</f>
        <v>1660.2930000000001</v>
      </c>
      <c r="D34" s="19">
        <f>D31</f>
        <v>1148</v>
      </c>
      <c r="E34" s="19">
        <v>0</v>
      </c>
      <c r="F34" s="19">
        <f>F31</f>
        <v>23.151931996538213</v>
      </c>
      <c r="G34" s="19">
        <f>G31</f>
        <v>73.46790919180754</v>
      </c>
      <c r="H34" s="16">
        <f>H31</f>
        <v>977.47</v>
      </c>
      <c r="I34" s="16">
        <f>I31</f>
        <v>0</v>
      </c>
      <c r="J34" s="16">
        <f aca="true" t="shared" si="19" ref="J34:AD34">J31</f>
        <v>682.823</v>
      </c>
      <c r="K34" s="16">
        <f>K31</f>
        <v>1148.47004</v>
      </c>
      <c r="L34" s="16">
        <f t="shared" si="19"/>
        <v>595.136</v>
      </c>
      <c r="M34" s="16"/>
      <c r="N34" s="16">
        <f t="shared" si="19"/>
        <v>607.489</v>
      </c>
      <c r="O34" s="16"/>
      <c r="P34" s="16">
        <f t="shared" si="19"/>
        <v>522.56</v>
      </c>
      <c r="Q34" s="16"/>
      <c r="R34" s="16">
        <f t="shared" si="19"/>
        <v>433.086</v>
      </c>
      <c r="S34" s="16"/>
      <c r="T34" s="16">
        <f t="shared" si="19"/>
        <v>602.065</v>
      </c>
      <c r="U34" s="16"/>
      <c r="V34" s="16">
        <f t="shared" si="19"/>
        <v>374.014</v>
      </c>
      <c r="W34" s="16"/>
      <c r="X34" s="16">
        <f t="shared" si="19"/>
        <v>362.54</v>
      </c>
      <c r="Y34" s="16"/>
      <c r="Z34" s="16">
        <f t="shared" si="19"/>
        <v>307.799</v>
      </c>
      <c r="AA34" s="16"/>
      <c r="AB34" s="16">
        <f t="shared" si="19"/>
        <v>215.604</v>
      </c>
      <c r="AC34" s="16"/>
      <c r="AD34" s="16">
        <f t="shared" si="19"/>
        <v>345.814</v>
      </c>
      <c r="AE34" s="19"/>
      <c r="AF34" s="42"/>
      <c r="AG34" s="56">
        <f t="shared" si="1"/>
        <v>6026.4000000000015</v>
      </c>
      <c r="AH34" s="56">
        <f t="shared" si="2"/>
        <v>977.47</v>
      </c>
      <c r="AI34" s="56">
        <f t="shared" si="2"/>
        <v>0</v>
      </c>
      <c r="AJ34" s="77"/>
    </row>
    <row r="35" spans="1:36" s="30" customFormat="1" ht="18.75">
      <c r="A35" s="34" t="s">
        <v>33</v>
      </c>
      <c r="B35" s="20">
        <f>H35+J35+L35+N35+P35+R35+T35+V35+X35+Z35+AB35+AD35</f>
        <v>790.8999999999997</v>
      </c>
      <c r="C35" s="20">
        <f>H35+J35</f>
        <v>488.0418</v>
      </c>
      <c r="D35" s="20">
        <f>D32</f>
        <v>548.8</v>
      </c>
      <c r="E35" s="20">
        <f>E32</f>
        <v>429.86662</v>
      </c>
      <c r="F35" s="20">
        <f>F32</f>
        <v>69.38930332532559</v>
      </c>
      <c r="G35" s="20">
        <f>G32</f>
        <v>112.44938445846235</v>
      </c>
      <c r="H35" s="16">
        <f aca="true" t="shared" si="20" ref="H35:AD35">H32</f>
        <v>445.3014</v>
      </c>
      <c r="I35" s="16">
        <f>I32</f>
        <v>273.52561</v>
      </c>
      <c r="J35" s="16">
        <f t="shared" si="20"/>
        <v>42.7404</v>
      </c>
      <c r="K35" s="16">
        <f>K32</f>
        <v>156.34101</v>
      </c>
      <c r="L35" s="16">
        <f t="shared" si="20"/>
        <v>15.9304</v>
      </c>
      <c r="M35" s="16"/>
      <c r="N35" s="16">
        <f t="shared" si="20"/>
        <v>15.9304</v>
      </c>
      <c r="O35" s="16"/>
      <c r="P35" s="16">
        <f t="shared" si="20"/>
        <v>15.9304</v>
      </c>
      <c r="Q35" s="16"/>
      <c r="R35" s="16">
        <f t="shared" si="20"/>
        <v>55.9304</v>
      </c>
      <c r="S35" s="16"/>
      <c r="T35" s="16">
        <f t="shared" si="20"/>
        <v>27.9304</v>
      </c>
      <c r="U35" s="16"/>
      <c r="V35" s="16">
        <f t="shared" si="20"/>
        <v>15.9304</v>
      </c>
      <c r="W35" s="16"/>
      <c r="X35" s="16">
        <f t="shared" si="20"/>
        <v>15.9304</v>
      </c>
      <c r="Y35" s="16"/>
      <c r="Z35" s="16">
        <f t="shared" si="20"/>
        <v>15.9304</v>
      </c>
      <c r="AA35" s="16"/>
      <c r="AB35" s="16">
        <f t="shared" si="20"/>
        <v>15.9304</v>
      </c>
      <c r="AC35" s="16"/>
      <c r="AD35" s="16">
        <f t="shared" si="20"/>
        <v>107.4846</v>
      </c>
      <c r="AE35" s="19"/>
      <c r="AF35" s="42"/>
      <c r="AG35" s="56">
        <f t="shared" si="1"/>
        <v>790.8999999999997</v>
      </c>
      <c r="AH35" s="56">
        <f t="shared" si="2"/>
        <v>445.3014</v>
      </c>
      <c r="AI35" s="56">
        <f t="shared" si="2"/>
        <v>273.52561</v>
      </c>
      <c r="AJ35" s="77"/>
    </row>
    <row r="36" spans="1:36" s="30" customFormat="1" ht="18.75">
      <c r="A36" s="38" t="s">
        <v>18</v>
      </c>
      <c r="B36" s="20">
        <f>B8+B12+B27</f>
        <v>107614.3</v>
      </c>
      <c r="C36" s="20">
        <f>H36+J36</f>
        <v>26339.33</v>
      </c>
      <c r="D36" s="20">
        <f>D6+D11+D26</f>
        <v>22685.22116</v>
      </c>
      <c r="E36" s="20">
        <f>E6+E11+E26</f>
        <v>22685.22116</v>
      </c>
      <c r="F36" s="20">
        <f>D36*100/B36</f>
        <v>21.08011775386728</v>
      </c>
      <c r="G36" s="20">
        <f>D36*100/C36</f>
        <v>86.12679654342004</v>
      </c>
      <c r="H36" s="20">
        <f aca="true" t="shared" si="21" ref="H36:AD36">H8+H12+H27</f>
        <v>17935.434</v>
      </c>
      <c r="I36" s="20">
        <f>J6+I12+I26</f>
        <v>14559.69167</v>
      </c>
      <c r="J36" s="20">
        <f>J8+J12+J27</f>
        <v>8403.896</v>
      </c>
      <c r="K36" s="20">
        <f>L6+K12+K26</f>
        <v>8125.529490000001</v>
      </c>
      <c r="L36" s="20">
        <f t="shared" si="21"/>
        <v>5367.832</v>
      </c>
      <c r="M36" s="20"/>
      <c r="N36" s="20">
        <f t="shared" si="21"/>
        <v>13473.239000000001</v>
      </c>
      <c r="O36" s="20"/>
      <c r="P36" s="20">
        <f t="shared" si="21"/>
        <v>6761.715</v>
      </c>
      <c r="Q36" s="20"/>
      <c r="R36" s="20">
        <f t="shared" si="21"/>
        <v>5204.197</v>
      </c>
      <c r="S36" s="20"/>
      <c r="T36" s="20">
        <f t="shared" si="21"/>
        <v>17833.706000000002</v>
      </c>
      <c r="U36" s="20"/>
      <c r="V36" s="20">
        <f t="shared" si="21"/>
        <v>5668.076</v>
      </c>
      <c r="W36" s="20"/>
      <c r="X36" s="20">
        <f t="shared" si="21"/>
        <v>2816.224</v>
      </c>
      <c r="Y36" s="20"/>
      <c r="Z36" s="20">
        <f t="shared" si="21"/>
        <v>10188.47</v>
      </c>
      <c r="AA36" s="20"/>
      <c r="AB36" s="20">
        <f t="shared" si="21"/>
        <v>4374.472</v>
      </c>
      <c r="AC36" s="20"/>
      <c r="AD36" s="20">
        <f t="shared" si="21"/>
        <v>9587.039</v>
      </c>
      <c r="AE36" s="20"/>
      <c r="AF36" s="42"/>
      <c r="AG36" s="56">
        <f t="shared" si="1"/>
        <v>107614.30000000002</v>
      </c>
      <c r="AH36" s="56">
        <f t="shared" si="2"/>
        <v>17935.434</v>
      </c>
      <c r="AI36" s="56">
        <f t="shared" si="2"/>
        <v>14559.69167</v>
      </c>
      <c r="AJ36" s="77"/>
    </row>
    <row r="37" spans="1:33" s="76" customFormat="1" ht="18.75">
      <c r="A37" s="80"/>
      <c r="B37" s="81">
        <f>H37+J37+L37+N37+P37+R37+T37+V37+X37+Z37+AB37+AD37</f>
        <v>114431.59999999998</v>
      </c>
      <c r="C37" s="55"/>
      <c r="D37" s="55"/>
      <c r="E37" s="55"/>
      <c r="F37" s="55"/>
      <c r="G37" s="55"/>
      <c r="H37" s="55">
        <v>19358.2054</v>
      </c>
      <c r="J37" s="55">
        <v>9129.4594</v>
      </c>
      <c r="K37" s="55"/>
      <c r="L37" s="55">
        <v>5978.8984</v>
      </c>
      <c r="M37" s="55"/>
      <c r="N37" s="55">
        <v>14096.6584</v>
      </c>
      <c r="O37" s="55"/>
      <c r="P37" s="55">
        <v>7300.2054</v>
      </c>
      <c r="Q37" s="55"/>
      <c r="R37" s="55">
        <v>5693.2134</v>
      </c>
      <c r="S37" s="55"/>
      <c r="T37" s="55">
        <v>18463.7014</v>
      </c>
      <c r="U37" s="55"/>
      <c r="V37" s="55">
        <v>6058.0204</v>
      </c>
      <c r="W37" s="55"/>
      <c r="X37" s="55">
        <v>3194.6944</v>
      </c>
      <c r="Y37" s="55"/>
      <c r="Z37" s="55">
        <v>10512.1994</v>
      </c>
      <c r="AA37" s="55"/>
      <c r="AB37" s="55">
        <v>4606.0064</v>
      </c>
      <c r="AC37" s="55"/>
      <c r="AD37" s="55">
        <v>10040.3376</v>
      </c>
      <c r="AE37" s="55"/>
      <c r="AF37" s="82"/>
      <c r="AG37" s="76">
        <f t="shared" si="1"/>
        <v>114431.59999999998</v>
      </c>
    </row>
    <row r="38" spans="1:36" s="10" customFormat="1" ht="18.75">
      <c r="A38" s="39"/>
      <c r="B38" s="92" t="s">
        <v>43</v>
      </c>
      <c r="C38" s="92"/>
      <c r="D38" s="92"/>
      <c r="E38" s="92"/>
      <c r="F38" s="92"/>
      <c r="G38" s="92"/>
      <c r="H38" s="58"/>
      <c r="I38" s="58"/>
      <c r="J38" s="59"/>
      <c r="K38" s="59"/>
      <c r="L38" s="59"/>
      <c r="M38" s="59"/>
      <c r="N38" s="59"/>
      <c r="O38" s="59"/>
      <c r="P38" s="59"/>
      <c r="Q38" s="60"/>
      <c r="R38" s="59"/>
      <c r="S38" s="59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1"/>
      <c r="AF38" s="3"/>
      <c r="AG38" s="83"/>
      <c r="AH38" s="83"/>
      <c r="AI38" s="83"/>
      <c r="AJ38" s="83"/>
    </row>
    <row r="39" spans="1:32" s="10" customFormat="1" ht="15.75">
      <c r="A39" s="39"/>
      <c r="B39" s="24"/>
      <c r="C39" s="24"/>
      <c r="D39" s="24"/>
      <c r="E39" s="24"/>
      <c r="F39" s="24"/>
      <c r="G39" s="24"/>
      <c r="H39" s="23"/>
      <c r="I39" s="23"/>
      <c r="J39" s="3"/>
      <c r="K39" s="3"/>
      <c r="L39" s="3"/>
      <c r="M39" s="3"/>
      <c r="N39" s="3"/>
      <c r="O39" s="3"/>
      <c r="P39" s="3"/>
      <c r="Q39" s="4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</row>
    <row r="40" spans="1:32" s="10" customFormat="1" ht="18.75">
      <c r="A40" s="39"/>
      <c r="B40" s="92" t="s">
        <v>29</v>
      </c>
      <c r="C40" s="92"/>
      <c r="D40" s="92"/>
      <c r="E40" s="92"/>
      <c r="F40" s="92"/>
      <c r="G40" s="92"/>
      <c r="H40" s="92"/>
      <c r="I40" s="92"/>
      <c r="J40" s="3"/>
      <c r="K40" s="3"/>
      <c r="L40" s="3"/>
      <c r="M40" s="3"/>
      <c r="N40" s="3"/>
      <c r="O40" s="3"/>
      <c r="P40" s="3"/>
      <c r="Q40" s="4"/>
      <c r="R40" s="3"/>
      <c r="S40" s="3"/>
      <c r="T40" s="1"/>
      <c r="U40" s="1"/>
      <c r="V40" s="1"/>
      <c r="W40" s="1"/>
      <c r="X40" s="1"/>
      <c r="Y40" s="1"/>
      <c r="Z40" s="32"/>
      <c r="AA40" s="1"/>
      <c r="AB40" s="32"/>
      <c r="AC40" s="1"/>
      <c r="AD40" s="1"/>
      <c r="AE40" s="1"/>
      <c r="AF40" s="3"/>
    </row>
    <row r="41" spans="1:32" s="10" customFormat="1" ht="18.75">
      <c r="A41" s="39"/>
      <c r="B41" s="73"/>
      <c r="C41" s="73"/>
      <c r="D41" s="73"/>
      <c r="E41" s="73"/>
      <c r="F41" s="73"/>
      <c r="G41" s="73"/>
      <c r="H41" s="73"/>
      <c r="I41" s="73"/>
      <c r="J41" s="3"/>
      <c r="K41" s="3"/>
      <c r="L41" s="3"/>
      <c r="M41" s="3"/>
      <c r="N41" s="3"/>
      <c r="O41" s="3"/>
      <c r="P41" s="3"/>
      <c r="Q41" s="4"/>
      <c r="R41" s="3"/>
      <c r="S41" s="3"/>
      <c r="T41" s="1"/>
      <c r="U41" s="1"/>
      <c r="V41" s="1"/>
      <c r="W41" s="1"/>
      <c r="X41" s="1"/>
      <c r="Y41" s="1"/>
      <c r="Z41" s="32"/>
      <c r="AA41" s="1"/>
      <c r="AB41" s="32"/>
      <c r="AC41" s="1"/>
      <c r="AD41" s="1"/>
      <c r="AE41" s="1"/>
      <c r="AF41" s="3"/>
    </row>
    <row r="42" spans="1:9" ht="35.25" customHeight="1">
      <c r="A42" s="63"/>
      <c r="B42" s="92"/>
      <c r="C42" s="92"/>
      <c r="D42" s="92"/>
      <c r="E42" s="92"/>
      <c r="F42" s="92"/>
      <c r="G42" s="92"/>
      <c r="H42" s="31"/>
      <c r="I42" s="28"/>
    </row>
    <row r="43" spans="1:44" ht="35.25" customHeight="1">
      <c r="A43" s="63"/>
      <c r="B43" s="93"/>
      <c r="C43" s="93"/>
      <c r="D43" s="93"/>
      <c r="E43" s="93"/>
      <c r="F43" s="24"/>
      <c r="G43" s="24"/>
      <c r="H43" s="28"/>
      <c r="I43" s="31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</row>
    <row r="44" spans="2:44" ht="19.5" customHeight="1">
      <c r="B44" s="94"/>
      <c r="C44" s="95"/>
      <c r="D44" s="95"/>
      <c r="E44" s="95"/>
      <c r="F44" s="95"/>
      <c r="G44" s="2"/>
      <c r="I44" s="32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</row>
    <row r="45" spans="33:44" ht="48.75" customHeight="1"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/>
    </row>
    <row r="46" ht="19.5" customHeight="1"/>
    <row r="47" ht="48.75" customHeight="1"/>
  </sheetData>
  <sheetProtection/>
  <mergeCells count="32">
    <mergeCell ref="B40:I40"/>
    <mergeCell ref="B42:G42"/>
    <mergeCell ref="B43:E43"/>
    <mergeCell ref="B44:F44"/>
    <mergeCell ref="AF17:AF19"/>
    <mergeCell ref="AF20:AF22"/>
    <mergeCell ref="AF23:AF25"/>
    <mergeCell ref="AF26:AF28"/>
    <mergeCell ref="AF29:AF32"/>
    <mergeCell ref="B38:G38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75" zoomScaleNormal="70" zoomScaleSheetLayoutView="75" zoomScalePageLayoutView="0" workbookViewId="0" topLeftCell="A1">
      <pane xSplit="7" ySplit="3" topLeftCell="H25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H31" sqref="H31"/>
    </sheetView>
  </sheetViews>
  <sheetFormatPr defaultColWidth="9.140625" defaultRowHeight="12.75"/>
  <cols>
    <col min="1" max="1" width="50.8515625" style="39" customWidth="1"/>
    <col min="2" max="2" width="15.140625" style="2" customWidth="1"/>
    <col min="3" max="3" width="13.8515625" style="25" customWidth="1"/>
    <col min="4" max="4" width="20.7109375" style="3" customWidth="1"/>
    <col min="5" max="5" width="17.421875" style="3" customWidth="1"/>
    <col min="6" max="7" width="13.421875" style="3" customWidth="1"/>
    <col min="8" max="19" width="16.140625" style="1" customWidth="1"/>
    <col min="20" max="31" width="16.140625" style="3" customWidth="1"/>
    <col min="32" max="32" width="59.28125" style="2" customWidth="1"/>
    <col min="33" max="33" width="13.8515625" style="1" customWidth="1"/>
    <col min="34" max="34" width="12.28125" style="1" customWidth="1"/>
    <col min="35" max="35" width="12.7109375" style="1" customWidth="1"/>
    <col min="36" max="16384" width="9.140625" style="1" customWidth="1"/>
  </cols>
  <sheetData>
    <row r="1" spans="1:19" ht="36.75" customHeight="1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32" s="5" customFormat="1" ht="18.75" customHeight="1">
      <c r="A2" s="108" t="s">
        <v>26</v>
      </c>
      <c r="B2" s="109" t="s">
        <v>42</v>
      </c>
      <c r="C2" s="109" t="s">
        <v>44</v>
      </c>
      <c r="D2" s="109" t="s">
        <v>45</v>
      </c>
      <c r="E2" s="109" t="s">
        <v>46</v>
      </c>
      <c r="F2" s="101" t="s">
        <v>13</v>
      </c>
      <c r="G2" s="101"/>
      <c r="H2" s="101" t="s">
        <v>0</v>
      </c>
      <c r="I2" s="101"/>
      <c r="J2" s="101" t="s">
        <v>1</v>
      </c>
      <c r="K2" s="101"/>
      <c r="L2" s="101" t="s">
        <v>2</v>
      </c>
      <c r="M2" s="101"/>
      <c r="N2" s="101" t="s">
        <v>3</v>
      </c>
      <c r="O2" s="101"/>
      <c r="P2" s="101" t="s">
        <v>4</v>
      </c>
      <c r="Q2" s="101"/>
      <c r="R2" s="101" t="s">
        <v>5</v>
      </c>
      <c r="S2" s="101"/>
      <c r="T2" s="101" t="s">
        <v>6</v>
      </c>
      <c r="U2" s="101"/>
      <c r="V2" s="101" t="s">
        <v>7</v>
      </c>
      <c r="W2" s="101"/>
      <c r="X2" s="101" t="s">
        <v>8</v>
      </c>
      <c r="Y2" s="101"/>
      <c r="Z2" s="101" t="s">
        <v>9</v>
      </c>
      <c r="AA2" s="101"/>
      <c r="AB2" s="101" t="s">
        <v>10</v>
      </c>
      <c r="AC2" s="101"/>
      <c r="AD2" s="101" t="s">
        <v>11</v>
      </c>
      <c r="AE2" s="101"/>
      <c r="AF2" s="102" t="s">
        <v>17</v>
      </c>
    </row>
    <row r="3" spans="1:32" s="6" customFormat="1" ht="93" customHeight="1">
      <c r="A3" s="108"/>
      <c r="B3" s="110"/>
      <c r="C3" s="110"/>
      <c r="D3" s="111"/>
      <c r="E3" s="110"/>
      <c r="F3" s="74" t="s">
        <v>15</v>
      </c>
      <c r="G3" s="74" t="s">
        <v>14</v>
      </c>
      <c r="H3" s="26" t="s">
        <v>12</v>
      </c>
      <c r="I3" s="26" t="s">
        <v>16</v>
      </c>
      <c r="J3" s="26" t="s">
        <v>12</v>
      </c>
      <c r="K3" s="26" t="s">
        <v>16</v>
      </c>
      <c r="L3" s="26" t="s">
        <v>12</v>
      </c>
      <c r="M3" s="26" t="s">
        <v>16</v>
      </c>
      <c r="N3" s="26" t="s">
        <v>12</v>
      </c>
      <c r="O3" s="26" t="s">
        <v>16</v>
      </c>
      <c r="P3" s="26" t="s">
        <v>12</v>
      </c>
      <c r="Q3" s="26" t="s">
        <v>16</v>
      </c>
      <c r="R3" s="26" t="s">
        <v>12</v>
      </c>
      <c r="S3" s="26" t="s">
        <v>16</v>
      </c>
      <c r="T3" s="26" t="s">
        <v>12</v>
      </c>
      <c r="U3" s="26" t="s">
        <v>16</v>
      </c>
      <c r="V3" s="26" t="s">
        <v>12</v>
      </c>
      <c r="W3" s="26" t="s">
        <v>16</v>
      </c>
      <c r="X3" s="26" t="s">
        <v>12</v>
      </c>
      <c r="Y3" s="26" t="s">
        <v>16</v>
      </c>
      <c r="Z3" s="26" t="s">
        <v>12</v>
      </c>
      <c r="AA3" s="26" t="s">
        <v>16</v>
      </c>
      <c r="AB3" s="26" t="s">
        <v>12</v>
      </c>
      <c r="AC3" s="26" t="s">
        <v>16</v>
      </c>
      <c r="AD3" s="26" t="s">
        <v>12</v>
      </c>
      <c r="AE3" s="26" t="s">
        <v>16</v>
      </c>
      <c r="AF3" s="102"/>
    </row>
    <row r="4" spans="1:32" s="7" customFormat="1" ht="24.7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  <c r="T4" s="27">
        <v>20</v>
      </c>
      <c r="U4" s="27">
        <v>21</v>
      </c>
      <c r="V4" s="27">
        <v>22</v>
      </c>
      <c r="W4" s="27">
        <v>23</v>
      </c>
      <c r="X4" s="27">
        <v>24</v>
      </c>
      <c r="Y4" s="27">
        <v>25</v>
      </c>
      <c r="Z4" s="27">
        <v>26</v>
      </c>
      <c r="AA4" s="27">
        <v>27</v>
      </c>
      <c r="AB4" s="27">
        <v>28</v>
      </c>
      <c r="AC4" s="27">
        <v>29</v>
      </c>
      <c r="AD4" s="27">
        <v>30</v>
      </c>
      <c r="AE4" s="27">
        <v>31</v>
      </c>
      <c r="AF4" s="40">
        <v>31</v>
      </c>
    </row>
    <row r="5" spans="1:32" s="9" customFormat="1" ht="14.25" customHeight="1">
      <c r="A5" s="33"/>
      <c r="B5" s="12"/>
      <c r="C5" s="2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8"/>
      <c r="Y5" s="8"/>
      <c r="Z5" s="8"/>
      <c r="AA5" s="8"/>
      <c r="AB5" s="8"/>
      <c r="AC5" s="8"/>
      <c r="AD5" s="8"/>
      <c r="AE5" s="8"/>
      <c r="AF5" s="41"/>
    </row>
    <row r="6" spans="1:35" s="30" customFormat="1" ht="131.25" customHeight="1">
      <c r="A6" s="14" t="s">
        <v>35</v>
      </c>
      <c r="B6" s="19">
        <f>B7</f>
        <v>854.0999999999999</v>
      </c>
      <c r="C6" s="19">
        <f>C7</f>
        <v>0</v>
      </c>
      <c r="D6" s="19">
        <f>D7</f>
        <v>0</v>
      </c>
      <c r="E6" s="19">
        <f>I6</f>
        <v>0</v>
      </c>
      <c r="F6" s="20">
        <f aca="true" t="shared" si="0" ref="F6:F28">E6*100/B6</f>
        <v>0</v>
      </c>
      <c r="G6" s="20">
        <v>0</v>
      </c>
      <c r="H6" s="15">
        <f aca="true" t="shared" si="1" ref="H6:AD6">H7</f>
        <v>0</v>
      </c>
      <c r="I6" s="15">
        <f>I7</f>
        <v>0</v>
      </c>
      <c r="J6" s="15">
        <f t="shared" si="1"/>
        <v>0</v>
      </c>
      <c r="K6" s="15"/>
      <c r="L6" s="15">
        <f t="shared" si="1"/>
        <v>0</v>
      </c>
      <c r="M6" s="15"/>
      <c r="N6" s="15">
        <f t="shared" si="1"/>
        <v>0</v>
      </c>
      <c r="O6" s="15"/>
      <c r="P6" s="15">
        <f t="shared" si="1"/>
        <v>100</v>
      </c>
      <c r="Q6" s="15"/>
      <c r="R6" s="15">
        <f t="shared" si="1"/>
        <v>0</v>
      </c>
      <c r="S6" s="15"/>
      <c r="T6" s="15">
        <f t="shared" si="1"/>
        <v>0</v>
      </c>
      <c r="U6" s="15"/>
      <c r="V6" s="15">
        <f t="shared" si="1"/>
        <v>100</v>
      </c>
      <c r="W6" s="15"/>
      <c r="X6" s="15">
        <f t="shared" si="1"/>
        <v>0</v>
      </c>
      <c r="Y6" s="15"/>
      <c r="Z6" s="15">
        <f t="shared" si="1"/>
        <v>327.05</v>
      </c>
      <c r="AA6" s="15"/>
      <c r="AB6" s="15">
        <f t="shared" si="1"/>
        <v>327.05</v>
      </c>
      <c r="AC6" s="15"/>
      <c r="AD6" s="15">
        <f t="shared" si="1"/>
        <v>0</v>
      </c>
      <c r="AE6" s="19"/>
      <c r="AF6" s="103" t="s">
        <v>47</v>
      </c>
      <c r="AG6" s="62">
        <f aca="true" t="shared" si="2" ref="AG6:AG36">H6+J6+L6+N6+P6+R6+T6+V6+X6+Z6+AB6+AD6</f>
        <v>854.0999999999999</v>
      </c>
      <c r="AH6" s="62">
        <f aca="true" t="shared" si="3" ref="AH6:AI36">H6</f>
        <v>0</v>
      </c>
      <c r="AI6" s="62">
        <f t="shared" si="3"/>
        <v>0</v>
      </c>
    </row>
    <row r="7" spans="1:35" s="30" customFormat="1" ht="122.25" customHeight="1">
      <c r="A7" s="13" t="s">
        <v>53</v>
      </c>
      <c r="B7" s="29">
        <f>H7+J7+L7+N7+P7+R7+T7+V7+X7+Z7+AB7+AD7</f>
        <v>854.0999999999999</v>
      </c>
      <c r="C7" s="21">
        <f>H7</f>
        <v>0</v>
      </c>
      <c r="D7" s="21">
        <f>I7+K7+M7+O7+Q7+S7+U7+W7+Y7+AA7+AC7++AE7</f>
        <v>0</v>
      </c>
      <c r="E7" s="21">
        <v>0</v>
      </c>
      <c r="F7" s="29">
        <f t="shared" si="0"/>
        <v>0</v>
      </c>
      <c r="G7" s="29">
        <v>0</v>
      </c>
      <c r="H7" s="18">
        <v>0</v>
      </c>
      <c r="I7" s="18">
        <v>0</v>
      </c>
      <c r="J7" s="18">
        <v>0</v>
      </c>
      <c r="K7" s="18"/>
      <c r="L7" s="18">
        <v>0</v>
      </c>
      <c r="M7" s="18"/>
      <c r="N7" s="18">
        <v>0</v>
      </c>
      <c r="O7" s="18"/>
      <c r="P7" s="18">
        <v>100</v>
      </c>
      <c r="Q7" s="18"/>
      <c r="R7" s="18">
        <v>0</v>
      </c>
      <c r="S7" s="18"/>
      <c r="T7" s="18">
        <v>0</v>
      </c>
      <c r="U7" s="18"/>
      <c r="V7" s="18">
        <v>100</v>
      </c>
      <c r="W7" s="18"/>
      <c r="X7" s="18">
        <v>0</v>
      </c>
      <c r="Y7" s="18"/>
      <c r="Z7" s="18">
        <v>327.05</v>
      </c>
      <c r="AA7" s="18"/>
      <c r="AB7" s="18">
        <v>327.05</v>
      </c>
      <c r="AC7" s="18"/>
      <c r="AD7" s="18">
        <v>0</v>
      </c>
      <c r="AE7" s="21"/>
      <c r="AF7" s="104"/>
      <c r="AG7" s="62">
        <f t="shared" si="2"/>
        <v>854.0999999999999</v>
      </c>
      <c r="AH7" s="62">
        <f t="shared" si="3"/>
        <v>0</v>
      </c>
      <c r="AI7" s="62">
        <f t="shared" si="3"/>
        <v>0</v>
      </c>
    </row>
    <row r="8" spans="1:35" s="30" customFormat="1" ht="18.75">
      <c r="A8" s="34" t="s">
        <v>23</v>
      </c>
      <c r="B8" s="20">
        <f aca="true" t="shared" si="4" ref="B8:D9">B7</f>
        <v>854.0999999999999</v>
      </c>
      <c r="C8" s="19">
        <f t="shared" si="4"/>
        <v>0</v>
      </c>
      <c r="D8" s="19">
        <f>D7</f>
        <v>0</v>
      </c>
      <c r="E8" s="19">
        <v>0</v>
      </c>
      <c r="F8" s="20">
        <f t="shared" si="0"/>
        <v>0</v>
      </c>
      <c r="G8" s="20">
        <v>0</v>
      </c>
      <c r="H8" s="16">
        <f aca="true" t="shared" si="5" ref="H8:AD9">H7</f>
        <v>0</v>
      </c>
      <c r="I8" s="16">
        <f>I7</f>
        <v>0</v>
      </c>
      <c r="J8" s="16">
        <f t="shared" si="5"/>
        <v>0</v>
      </c>
      <c r="K8" s="16"/>
      <c r="L8" s="16">
        <f t="shared" si="5"/>
        <v>0</v>
      </c>
      <c r="M8" s="16"/>
      <c r="N8" s="16">
        <f t="shared" si="5"/>
        <v>0</v>
      </c>
      <c r="O8" s="16"/>
      <c r="P8" s="16">
        <f t="shared" si="5"/>
        <v>100</v>
      </c>
      <c r="Q8" s="16"/>
      <c r="R8" s="16">
        <f t="shared" si="5"/>
        <v>0</v>
      </c>
      <c r="S8" s="16"/>
      <c r="T8" s="16">
        <f t="shared" si="5"/>
        <v>0</v>
      </c>
      <c r="U8" s="16"/>
      <c r="V8" s="16">
        <f t="shared" si="5"/>
        <v>100</v>
      </c>
      <c r="W8" s="16"/>
      <c r="X8" s="16">
        <f t="shared" si="5"/>
        <v>0</v>
      </c>
      <c r="Y8" s="16"/>
      <c r="Z8" s="16">
        <f t="shared" si="5"/>
        <v>327.05</v>
      </c>
      <c r="AA8" s="16"/>
      <c r="AB8" s="16">
        <f t="shared" si="5"/>
        <v>327.05</v>
      </c>
      <c r="AC8" s="16"/>
      <c r="AD8" s="16">
        <f t="shared" si="5"/>
        <v>0</v>
      </c>
      <c r="AE8" s="19"/>
      <c r="AF8" s="104"/>
      <c r="AG8" s="62">
        <f t="shared" si="2"/>
        <v>854.0999999999999</v>
      </c>
      <c r="AH8" s="62">
        <f t="shared" si="3"/>
        <v>0</v>
      </c>
      <c r="AI8" s="62">
        <f t="shared" si="3"/>
        <v>0</v>
      </c>
    </row>
    <row r="9" spans="1:35" s="30" customFormat="1" ht="18.75">
      <c r="A9" s="13" t="s">
        <v>18</v>
      </c>
      <c r="B9" s="29">
        <f t="shared" si="4"/>
        <v>854.0999999999999</v>
      </c>
      <c r="C9" s="21">
        <f t="shared" si="4"/>
        <v>0</v>
      </c>
      <c r="D9" s="21">
        <f t="shared" si="4"/>
        <v>0</v>
      </c>
      <c r="E9" s="21">
        <v>0</v>
      </c>
      <c r="F9" s="29">
        <f t="shared" si="0"/>
        <v>0</v>
      </c>
      <c r="G9" s="29">
        <v>0</v>
      </c>
      <c r="H9" s="17">
        <f t="shared" si="5"/>
        <v>0</v>
      </c>
      <c r="I9" s="17">
        <f>I8</f>
        <v>0</v>
      </c>
      <c r="J9" s="17">
        <f t="shared" si="5"/>
        <v>0</v>
      </c>
      <c r="K9" s="17"/>
      <c r="L9" s="17">
        <f t="shared" si="5"/>
        <v>0</v>
      </c>
      <c r="M9" s="17"/>
      <c r="N9" s="17">
        <f t="shared" si="5"/>
        <v>0</v>
      </c>
      <c r="O9" s="17"/>
      <c r="P9" s="17">
        <f t="shared" si="5"/>
        <v>100</v>
      </c>
      <c r="Q9" s="17"/>
      <c r="R9" s="17">
        <f t="shared" si="5"/>
        <v>0</v>
      </c>
      <c r="S9" s="17"/>
      <c r="T9" s="17">
        <f t="shared" si="5"/>
        <v>0</v>
      </c>
      <c r="U9" s="17"/>
      <c r="V9" s="17">
        <f t="shared" si="5"/>
        <v>100</v>
      </c>
      <c r="W9" s="17"/>
      <c r="X9" s="17">
        <f t="shared" si="5"/>
        <v>0</v>
      </c>
      <c r="Y9" s="17"/>
      <c r="Z9" s="17">
        <f t="shared" si="5"/>
        <v>327.05</v>
      </c>
      <c r="AA9" s="17"/>
      <c r="AB9" s="17">
        <f t="shared" si="5"/>
        <v>327.05</v>
      </c>
      <c r="AC9" s="17"/>
      <c r="AD9" s="17">
        <f t="shared" si="5"/>
        <v>0</v>
      </c>
      <c r="AE9" s="21"/>
      <c r="AF9" s="105"/>
      <c r="AG9" s="62">
        <f t="shared" si="2"/>
        <v>854.0999999999999</v>
      </c>
      <c r="AH9" s="62">
        <f t="shared" si="3"/>
        <v>0</v>
      </c>
      <c r="AI9" s="62">
        <f t="shared" si="3"/>
        <v>0</v>
      </c>
    </row>
    <row r="10" spans="1:35" s="30" customFormat="1" ht="112.5">
      <c r="A10" s="14" t="s">
        <v>36</v>
      </c>
      <c r="B10" s="20">
        <f>H10+J10+L10+N10+P10+R10+T10+V10+X10+Z10+AB10+AD10</f>
        <v>110644.70000000001</v>
      </c>
      <c r="C10" s="20">
        <f>H10</f>
        <v>19358.205400000003</v>
      </c>
      <c r="D10" s="19">
        <f>D12+D27+D30</f>
        <v>15005.09167</v>
      </c>
      <c r="E10" s="19">
        <f>E12+E27+E30</f>
        <v>14833.21728</v>
      </c>
      <c r="F10" s="20">
        <f t="shared" si="0"/>
        <v>13.406170634472325</v>
      </c>
      <c r="G10" s="20">
        <f aca="true" t="shared" si="6" ref="G10:G28">E10*100/C10</f>
        <v>76.6249607001277</v>
      </c>
      <c r="H10" s="16">
        <f>H11+H26+H29</f>
        <v>19358.205400000003</v>
      </c>
      <c r="I10" s="16">
        <f>I12+I27+I30</f>
        <v>14833.21728</v>
      </c>
      <c r="J10" s="16">
        <f aca="true" t="shared" si="7" ref="J10:AD10">J11+J26+J29</f>
        <v>8882.559399999998</v>
      </c>
      <c r="K10" s="16"/>
      <c r="L10" s="16">
        <f t="shared" si="7"/>
        <v>5978.8984</v>
      </c>
      <c r="M10" s="16"/>
      <c r="N10" s="16">
        <f t="shared" si="7"/>
        <v>13528.783400000002</v>
      </c>
      <c r="O10" s="16"/>
      <c r="P10" s="16">
        <f t="shared" si="7"/>
        <v>7090.7303999999995</v>
      </c>
      <c r="Q10" s="16"/>
      <c r="R10" s="16">
        <f t="shared" si="7"/>
        <v>5693.213400000001</v>
      </c>
      <c r="S10" s="16"/>
      <c r="T10" s="16">
        <f t="shared" si="7"/>
        <v>17895.826399999998</v>
      </c>
      <c r="U10" s="16"/>
      <c r="V10" s="16">
        <f t="shared" si="7"/>
        <v>5848.5454</v>
      </c>
      <c r="W10" s="16"/>
      <c r="X10" s="16">
        <f t="shared" si="7"/>
        <v>3194.6944000000003</v>
      </c>
      <c r="Y10" s="16"/>
      <c r="Z10" s="16">
        <f t="shared" si="7"/>
        <v>9677.2744</v>
      </c>
      <c r="AA10" s="16"/>
      <c r="AB10" s="16">
        <f t="shared" si="7"/>
        <v>4169.481400000001</v>
      </c>
      <c r="AC10" s="16"/>
      <c r="AD10" s="16">
        <f t="shared" si="7"/>
        <v>9326.4876</v>
      </c>
      <c r="AE10" s="19"/>
      <c r="AF10" s="42"/>
      <c r="AG10" s="62">
        <f t="shared" si="2"/>
        <v>110644.70000000001</v>
      </c>
      <c r="AH10" s="62">
        <f t="shared" si="3"/>
        <v>19358.205400000003</v>
      </c>
      <c r="AI10" s="62">
        <f t="shared" si="3"/>
        <v>14833.21728</v>
      </c>
    </row>
    <row r="11" spans="1:35" s="30" customFormat="1" ht="93.75">
      <c r="A11" s="13" t="s">
        <v>37</v>
      </c>
      <c r="B11" s="29">
        <f>B14+B17+B20+B23</f>
        <v>23136</v>
      </c>
      <c r="C11" s="29">
        <f>H11</f>
        <v>1100.452</v>
      </c>
      <c r="D11" s="21">
        <f>I11+K11+M11+O11+Q11+S11+U11+W11+Y11+AA11+AC11++AE11</f>
        <v>516.7693899999999</v>
      </c>
      <c r="E11" s="21">
        <f>D11</f>
        <v>516.7693899999999</v>
      </c>
      <c r="F11" s="29">
        <f t="shared" si="0"/>
        <v>2.2336159664591975</v>
      </c>
      <c r="G11" s="29">
        <f t="shared" si="6"/>
        <v>46.95973927077237</v>
      </c>
      <c r="H11" s="18">
        <f>H15+H18+H21+H24</f>
        <v>1100.452</v>
      </c>
      <c r="I11" s="18">
        <f>I15+I18+I21+I24</f>
        <v>516.7693899999999</v>
      </c>
      <c r="J11" s="18">
        <f aca="true" t="shared" si="8" ref="J11:AD11">J15+J18+J21+J24</f>
        <v>669.752</v>
      </c>
      <c r="K11" s="18"/>
      <c r="L11" s="18">
        <f t="shared" si="8"/>
        <v>598.792</v>
      </c>
      <c r="M11" s="18"/>
      <c r="N11" s="18">
        <f t="shared" si="8"/>
        <v>4907.282</v>
      </c>
      <c r="O11" s="18"/>
      <c r="P11" s="18">
        <f t="shared" si="8"/>
        <v>807.902</v>
      </c>
      <c r="Q11" s="18"/>
      <c r="R11" s="18">
        <f t="shared" si="8"/>
        <v>606.452</v>
      </c>
      <c r="S11" s="18"/>
      <c r="T11" s="18">
        <f t="shared" si="8"/>
        <v>7423.312</v>
      </c>
      <c r="U11" s="18"/>
      <c r="V11" s="18">
        <f t="shared" si="8"/>
        <v>757.5519999999999</v>
      </c>
      <c r="W11" s="18"/>
      <c r="X11" s="18">
        <f t="shared" si="8"/>
        <v>405.952</v>
      </c>
      <c r="Y11" s="18"/>
      <c r="Z11" s="18">
        <f t="shared" si="8"/>
        <v>3246.7219999999998</v>
      </c>
      <c r="AA11" s="18"/>
      <c r="AB11" s="18">
        <f t="shared" si="8"/>
        <v>515.8019999999999</v>
      </c>
      <c r="AC11" s="18"/>
      <c r="AD11" s="18">
        <f t="shared" si="8"/>
        <v>2096.028</v>
      </c>
      <c r="AE11" s="29"/>
      <c r="AF11" s="43"/>
      <c r="AG11" s="62">
        <f t="shared" si="2"/>
        <v>23135.999999999996</v>
      </c>
      <c r="AH11" s="62">
        <f t="shared" si="3"/>
        <v>1100.452</v>
      </c>
      <c r="AI11" s="62">
        <f t="shared" si="3"/>
        <v>516.7693899999999</v>
      </c>
    </row>
    <row r="12" spans="1:35" s="30" customFormat="1" ht="18.75">
      <c r="A12" s="34" t="s">
        <v>23</v>
      </c>
      <c r="B12" s="20">
        <f aca="true" t="shared" si="9" ref="B12:E13">B11</f>
        <v>23136</v>
      </c>
      <c r="C12" s="19">
        <f t="shared" si="9"/>
        <v>1100.452</v>
      </c>
      <c r="D12" s="19">
        <f t="shared" si="9"/>
        <v>516.7693899999999</v>
      </c>
      <c r="E12" s="19">
        <f t="shared" si="9"/>
        <v>516.7693899999999</v>
      </c>
      <c r="F12" s="20">
        <f t="shared" si="0"/>
        <v>2.2336159664591975</v>
      </c>
      <c r="G12" s="20">
        <f t="shared" si="6"/>
        <v>46.95973927077237</v>
      </c>
      <c r="H12" s="16">
        <f aca="true" t="shared" si="10" ref="H12:AD13">H11</f>
        <v>1100.452</v>
      </c>
      <c r="I12" s="16">
        <f>I11</f>
        <v>516.7693899999999</v>
      </c>
      <c r="J12" s="16">
        <f t="shared" si="10"/>
        <v>669.752</v>
      </c>
      <c r="K12" s="16"/>
      <c r="L12" s="16">
        <f t="shared" si="10"/>
        <v>598.792</v>
      </c>
      <c r="M12" s="16"/>
      <c r="N12" s="16">
        <f t="shared" si="10"/>
        <v>4907.282</v>
      </c>
      <c r="O12" s="16"/>
      <c r="P12" s="16">
        <f t="shared" si="10"/>
        <v>807.902</v>
      </c>
      <c r="Q12" s="16"/>
      <c r="R12" s="16">
        <f t="shared" si="10"/>
        <v>606.452</v>
      </c>
      <c r="S12" s="16"/>
      <c r="T12" s="16">
        <f t="shared" si="10"/>
        <v>7423.312</v>
      </c>
      <c r="U12" s="16"/>
      <c r="V12" s="16">
        <f t="shared" si="10"/>
        <v>757.5519999999999</v>
      </c>
      <c r="W12" s="16"/>
      <c r="X12" s="16">
        <f t="shared" si="10"/>
        <v>405.952</v>
      </c>
      <c r="Y12" s="16"/>
      <c r="Z12" s="16">
        <f t="shared" si="10"/>
        <v>3246.7219999999998</v>
      </c>
      <c r="AA12" s="16"/>
      <c r="AB12" s="16">
        <f t="shared" si="10"/>
        <v>515.8019999999999</v>
      </c>
      <c r="AC12" s="16"/>
      <c r="AD12" s="16">
        <f t="shared" si="10"/>
        <v>2096.028</v>
      </c>
      <c r="AE12" s="19"/>
      <c r="AF12" s="42"/>
      <c r="AG12" s="62">
        <f t="shared" si="2"/>
        <v>23135.999999999996</v>
      </c>
      <c r="AH12" s="62">
        <f t="shared" si="3"/>
        <v>1100.452</v>
      </c>
      <c r="AI12" s="62">
        <f t="shared" si="3"/>
        <v>516.7693899999999</v>
      </c>
    </row>
    <row r="13" spans="1:35" s="30" customFormat="1" ht="18.75">
      <c r="A13" s="13" t="s">
        <v>18</v>
      </c>
      <c r="B13" s="29">
        <f t="shared" si="9"/>
        <v>23136</v>
      </c>
      <c r="C13" s="21">
        <f t="shared" si="9"/>
        <v>1100.452</v>
      </c>
      <c r="D13" s="21">
        <f t="shared" si="9"/>
        <v>516.7693899999999</v>
      </c>
      <c r="E13" s="21">
        <f t="shared" si="9"/>
        <v>516.7693899999999</v>
      </c>
      <c r="F13" s="29">
        <f t="shared" si="0"/>
        <v>2.2336159664591975</v>
      </c>
      <c r="G13" s="29">
        <f t="shared" si="6"/>
        <v>46.95973927077237</v>
      </c>
      <c r="H13" s="17">
        <f t="shared" si="10"/>
        <v>1100.452</v>
      </c>
      <c r="I13" s="17">
        <f>I12</f>
        <v>516.7693899999999</v>
      </c>
      <c r="J13" s="17">
        <f t="shared" si="10"/>
        <v>669.752</v>
      </c>
      <c r="K13" s="17"/>
      <c r="L13" s="17">
        <f t="shared" si="10"/>
        <v>598.792</v>
      </c>
      <c r="M13" s="17"/>
      <c r="N13" s="17">
        <f t="shared" si="10"/>
        <v>4907.282</v>
      </c>
      <c r="O13" s="17"/>
      <c r="P13" s="17">
        <f t="shared" si="10"/>
        <v>807.902</v>
      </c>
      <c r="Q13" s="17"/>
      <c r="R13" s="17">
        <f t="shared" si="10"/>
        <v>606.452</v>
      </c>
      <c r="S13" s="17"/>
      <c r="T13" s="17">
        <f t="shared" si="10"/>
        <v>7423.312</v>
      </c>
      <c r="U13" s="17"/>
      <c r="V13" s="17">
        <f t="shared" si="10"/>
        <v>757.5519999999999</v>
      </c>
      <c r="W13" s="17"/>
      <c r="X13" s="17">
        <f t="shared" si="10"/>
        <v>405.952</v>
      </c>
      <c r="Y13" s="17"/>
      <c r="Z13" s="17">
        <f t="shared" si="10"/>
        <v>3246.7219999999998</v>
      </c>
      <c r="AA13" s="17"/>
      <c r="AB13" s="17">
        <f t="shared" si="10"/>
        <v>515.8019999999999</v>
      </c>
      <c r="AC13" s="17"/>
      <c r="AD13" s="17">
        <f t="shared" si="10"/>
        <v>2096.028</v>
      </c>
      <c r="AE13" s="21"/>
      <c r="AF13" s="43"/>
      <c r="AG13" s="62">
        <f t="shared" si="2"/>
        <v>23135.999999999996</v>
      </c>
      <c r="AH13" s="62">
        <f t="shared" si="3"/>
        <v>1100.452</v>
      </c>
      <c r="AI13" s="62">
        <f t="shared" si="3"/>
        <v>516.7693899999999</v>
      </c>
    </row>
    <row r="14" spans="1:35" s="30" customFormat="1" ht="134.25" customHeight="1">
      <c r="A14" s="13" t="s">
        <v>27</v>
      </c>
      <c r="B14" s="29">
        <f>H14+J14+L14+N14+P14+R14+T14+V14+X14+Z14+AB14+AD14</f>
        <v>237.3</v>
      </c>
      <c r="C14" s="21">
        <f>H14</f>
        <v>0</v>
      </c>
      <c r="D14" s="21">
        <f>I14+K14+M14+O14+Q14+S14+U14+W14+Y14+AA14+AC14++AE14</f>
        <v>0</v>
      </c>
      <c r="E14" s="21">
        <v>0</v>
      </c>
      <c r="F14" s="29">
        <f t="shared" si="0"/>
        <v>0</v>
      </c>
      <c r="G14" s="29">
        <v>0</v>
      </c>
      <c r="H14" s="18">
        <v>0</v>
      </c>
      <c r="I14" s="18">
        <v>0</v>
      </c>
      <c r="J14" s="18">
        <v>0</v>
      </c>
      <c r="K14" s="18"/>
      <c r="L14" s="18">
        <v>0</v>
      </c>
      <c r="M14" s="18"/>
      <c r="N14" s="18">
        <v>0</v>
      </c>
      <c r="O14" s="18"/>
      <c r="P14" s="18">
        <v>118.65</v>
      </c>
      <c r="Q14" s="18"/>
      <c r="R14" s="18">
        <v>0</v>
      </c>
      <c r="S14" s="18"/>
      <c r="T14" s="18">
        <v>0</v>
      </c>
      <c r="U14" s="18"/>
      <c r="V14" s="18">
        <v>0</v>
      </c>
      <c r="W14" s="18"/>
      <c r="X14" s="18">
        <v>0</v>
      </c>
      <c r="Y14" s="18"/>
      <c r="Z14" s="18">
        <v>0</v>
      </c>
      <c r="AA14" s="18"/>
      <c r="AB14" s="18">
        <v>118.65</v>
      </c>
      <c r="AC14" s="18"/>
      <c r="AD14" s="18">
        <v>0</v>
      </c>
      <c r="AE14" s="21"/>
      <c r="AF14" s="96" t="s">
        <v>49</v>
      </c>
      <c r="AG14" s="62">
        <f t="shared" si="2"/>
        <v>237.3</v>
      </c>
      <c r="AH14" s="62">
        <f t="shared" si="3"/>
        <v>0</v>
      </c>
      <c r="AI14" s="62">
        <f t="shared" si="3"/>
        <v>0</v>
      </c>
    </row>
    <row r="15" spans="1:35" s="30" customFormat="1" ht="18.75">
      <c r="A15" s="34" t="s">
        <v>23</v>
      </c>
      <c r="B15" s="20">
        <f>B14</f>
        <v>237.3</v>
      </c>
      <c r="C15" s="19">
        <f>C14</f>
        <v>0</v>
      </c>
      <c r="D15" s="19">
        <v>0</v>
      </c>
      <c r="E15" s="19">
        <v>0</v>
      </c>
      <c r="F15" s="20">
        <f t="shared" si="0"/>
        <v>0</v>
      </c>
      <c r="G15" s="20">
        <v>0</v>
      </c>
      <c r="H15" s="16">
        <f aca="true" t="shared" si="11" ref="H15:AD16">H14</f>
        <v>0</v>
      </c>
      <c r="I15" s="16">
        <v>0</v>
      </c>
      <c r="J15" s="16">
        <f t="shared" si="11"/>
        <v>0</v>
      </c>
      <c r="K15" s="16"/>
      <c r="L15" s="16">
        <f t="shared" si="11"/>
        <v>0</v>
      </c>
      <c r="M15" s="16"/>
      <c r="N15" s="16">
        <f t="shared" si="11"/>
        <v>0</v>
      </c>
      <c r="O15" s="16"/>
      <c r="P15" s="16">
        <f t="shared" si="11"/>
        <v>118.65</v>
      </c>
      <c r="Q15" s="16"/>
      <c r="R15" s="16">
        <f t="shared" si="11"/>
        <v>0</v>
      </c>
      <c r="S15" s="16"/>
      <c r="T15" s="16">
        <f t="shared" si="11"/>
        <v>0</v>
      </c>
      <c r="U15" s="16"/>
      <c r="V15" s="16">
        <f t="shared" si="11"/>
        <v>0</v>
      </c>
      <c r="W15" s="16"/>
      <c r="X15" s="16">
        <f t="shared" si="11"/>
        <v>0</v>
      </c>
      <c r="Y15" s="16"/>
      <c r="Z15" s="16">
        <f t="shared" si="11"/>
        <v>0</v>
      </c>
      <c r="AA15" s="16"/>
      <c r="AB15" s="16">
        <f t="shared" si="11"/>
        <v>118.65</v>
      </c>
      <c r="AC15" s="16"/>
      <c r="AD15" s="16">
        <f t="shared" si="11"/>
        <v>0</v>
      </c>
      <c r="AE15" s="19"/>
      <c r="AF15" s="97"/>
      <c r="AG15" s="62">
        <f t="shared" si="2"/>
        <v>237.3</v>
      </c>
      <c r="AH15" s="62">
        <f t="shared" si="3"/>
        <v>0</v>
      </c>
      <c r="AI15" s="62">
        <f t="shared" si="3"/>
        <v>0</v>
      </c>
    </row>
    <row r="16" spans="1:35" s="30" customFormat="1" ht="18.75">
      <c r="A16" s="13" t="s">
        <v>18</v>
      </c>
      <c r="B16" s="29">
        <f>B15</f>
        <v>237.3</v>
      </c>
      <c r="C16" s="21">
        <f>C15</f>
        <v>0</v>
      </c>
      <c r="D16" s="21">
        <v>0</v>
      </c>
      <c r="E16" s="21">
        <v>0</v>
      </c>
      <c r="F16" s="29">
        <f t="shared" si="0"/>
        <v>0</v>
      </c>
      <c r="G16" s="29">
        <v>0</v>
      </c>
      <c r="H16" s="17">
        <f t="shared" si="11"/>
        <v>0</v>
      </c>
      <c r="I16" s="17">
        <v>0</v>
      </c>
      <c r="J16" s="17">
        <f t="shared" si="11"/>
        <v>0</v>
      </c>
      <c r="K16" s="17"/>
      <c r="L16" s="17">
        <f t="shared" si="11"/>
        <v>0</v>
      </c>
      <c r="M16" s="17"/>
      <c r="N16" s="17">
        <f t="shared" si="11"/>
        <v>0</v>
      </c>
      <c r="O16" s="17"/>
      <c r="P16" s="17">
        <f t="shared" si="11"/>
        <v>118.65</v>
      </c>
      <c r="Q16" s="17"/>
      <c r="R16" s="17">
        <f t="shared" si="11"/>
        <v>0</v>
      </c>
      <c r="S16" s="17"/>
      <c r="T16" s="17">
        <f t="shared" si="11"/>
        <v>0</v>
      </c>
      <c r="U16" s="17"/>
      <c r="V16" s="17">
        <f t="shared" si="11"/>
        <v>0</v>
      </c>
      <c r="W16" s="17"/>
      <c r="X16" s="17">
        <f t="shared" si="11"/>
        <v>0</v>
      </c>
      <c r="Y16" s="17"/>
      <c r="Z16" s="17">
        <f t="shared" si="11"/>
        <v>0</v>
      </c>
      <c r="AA16" s="17"/>
      <c r="AB16" s="17">
        <f t="shared" si="11"/>
        <v>118.65</v>
      </c>
      <c r="AC16" s="17"/>
      <c r="AD16" s="17">
        <f t="shared" si="11"/>
        <v>0</v>
      </c>
      <c r="AE16" s="21"/>
      <c r="AF16" s="98"/>
      <c r="AG16" s="62">
        <f t="shared" si="2"/>
        <v>237.3</v>
      </c>
      <c r="AH16" s="62">
        <f t="shared" si="3"/>
        <v>0</v>
      </c>
      <c r="AI16" s="62">
        <f t="shared" si="3"/>
        <v>0</v>
      </c>
    </row>
    <row r="17" spans="1:35" s="30" customFormat="1" ht="75">
      <c r="A17" s="13" t="s">
        <v>38</v>
      </c>
      <c r="B17" s="29">
        <f>H17+J17+L17+N17+P17+R17+T17+V17+X17+Z17+AB17+AD17</f>
        <v>1778.8000000000002</v>
      </c>
      <c r="C17" s="21">
        <f>H17</f>
        <v>60.16</v>
      </c>
      <c r="D17" s="21">
        <f>I17+K17+M17+O17+Q17+S17+U17+W17+Y17+AA17+AC17++AE17</f>
        <v>13.12203</v>
      </c>
      <c r="E17" s="21">
        <f>D17</f>
        <v>13.12203</v>
      </c>
      <c r="F17" s="29">
        <f t="shared" si="0"/>
        <v>0.7376900157409488</v>
      </c>
      <c r="G17" s="29">
        <f t="shared" si="6"/>
        <v>21.811884973404258</v>
      </c>
      <c r="H17" s="18">
        <v>60.16</v>
      </c>
      <c r="I17" s="18">
        <v>13.12203</v>
      </c>
      <c r="J17" s="18">
        <v>60.16</v>
      </c>
      <c r="K17" s="18"/>
      <c r="L17" s="18">
        <v>120.16</v>
      </c>
      <c r="M17" s="18"/>
      <c r="N17" s="18">
        <v>162.66</v>
      </c>
      <c r="O17" s="18"/>
      <c r="P17" s="18">
        <v>343.46</v>
      </c>
      <c r="Q17" s="18"/>
      <c r="R17" s="18">
        <v>260.66</v>
      </c>
      <c r="S17" s="18"/>
      <c r="T17" s="18">
        <v>60.16</v>
      </c>
      <c r="U17" s="18"/>
      <c r="V17" s="18">
        <v>411.76</v>
      </c>
      <c r="W17" s="18"/>
      <c r="X17" s="18">
        <v>60.16</v>
      </c>
      <c r="Y17" s="18"/>
      <c r="Z17" s="18">
        <v>60.16</v>
      </c>
      <c r="AA17" s="18"/>
      <c r="AB17" s="18">
        <v>51.36</v>
      </c>
      <c r="AC17" s="18"/>
      <c r="AD17" s="18">
        <v>127.94</v>
      </c>
      <c r="AE17" s="21"/>
      <c r="AF17" s="96" t="s">
        <v>48</v>
      </c>
      <c r="AG17" s="62">
        <f t="shared" si="2"/>
        <v>1778.8000000000002</v>
      </c>
      <c r="AH17" s="62">
        <f t="shared" si="3"/>
        <v>60.16</v>
      </c>
      <c r="AI17" s="62">
        <f t="shared" si="3"/>
        <v>13.12203</v>
      </c>
    </row>
    <row r="18" spans="1:35" s="30" customFormat="1" ht="18.75">
      <c r="A18" s="34" t="s">
        <v>23</v>
      </c>
      <c r="B18" s="20">
        <f>B17</f>
        <v>1778.8000000000002</v>
      </c>
      <c r="C18" s="19">
        <f>C17</f>
        <v>60.16</v>
      </c>
      <c r="D18" s="19">
        <f>D17</f>
        <v>13.12203</v>
      </c>
      <c r="E18" s="19">
        <f>E17</f>
        <v>13.12203</v>
      </c>
      <c r="F18" s="20">
        <f t="shared" si="0"/>
        <v>0.7376900157409488</v>
      </c>
      <c r="G18" s="20">
        <f t="shared" si="6"/>
        <v>21.811884973404258</v>
      </c>
      <c r="H18" s="16">
        <f aca="true" t="shared" si="12" ref="H18:AD19">H17</f>
        <v>60.16</v>
      </c>
      <c r="I18" s="16">
        <f>I17</f>
        <v>13.12203</v>
      </c>
      <c r="J18" s="16">
        <f t="shared" si="12"/>
        <v>60.16</v>
      </c>
      <c r="K18" s="16"/>
      <c r="L18" s="16">
        <f t="shared" si="12"/>
        <v>120.16</v>
      </c>
      <c r="M18" s="16"/>
      <c r="N18" s="16">
        <f t="shared" si="12"/>
        <v>162.66</v>
      </c>
      <c r="O18" s="16"/>
      <c r="P18" s="16">
        <f t="shared" si="12"/>
        <v>343.46</v>
      </c>
      <c r="Q18" s="16"/>
      <c r="R18" s="16">
        <f t="shared" si="12"/>
        <v>260.66</v>
      </c>
      <c r="S18" s="16"/>
      <c r="T18" s="16">
        <f t="shared" si="12"/>
        <v>60.16</v>
      </c>
      <c r="U18" s="16"/>
      <c r="V18" s="16">
        <f t="shared" si="12"/>
        <v>411.76</v>
      </c>
      <c r="W18" s="16"/>
      <c r="X18" s="16">
        <f t="shared" si="12"/>
        <v>60.16</v>
      </c>
      <c r="Y18" s="16"/>
      <c r="Z18" s="16">
        <f t="shared" si="12"/>
        <v>60.16</v>
      </c>
      <c r="AA18" s="16"/>
      <c r="AB18" s="16">
        <f t="shared" si="12"/>
        <v>51.36</v>
      </c>
      <c r="AC18" s="16"/>
      <c r="AD18" s="16">
        <f t="shared" si="12"/>
        <v>127.94</v>
      </c>
      <c r="AE18" s="19"/>
      <c r="AF18" s="97"/>
      <c r="AG18" s="62">
        <f t="shared" si="2"/>
        <v>1778.8000000000002</v>
      </c>
      <c r="AH18" s="62">
        <f t="shared" si="3"/>
        <v>60.16</v>
      </c>
      <c r="AI18" s="62">
        <f t="shared" si="3"/>
        <v>13.12203</v>
      </c>
    </row>
    <row r="19" spans="1:35" s="30" customFormat="1" ht="18.75">
      <c r="A19" s="13" t="s">
        <v>18</v>
      </c>
      <c r="B19" s="29">
        <f>B18</f>
        <v>1778.8000000000002</v>
      </c>
      <c r="C19" s="21">
        <f>C18</f>
        <v>60.16</v>
      </c>
      <c r="D19" s="21">
        <f>E19</f>
        <v>13.12203</v>
      </c>
      <c r="E19" s="21">
        <f>E18</f>
        <v>13.12203</v>
      </c>
      <c r="F19" s="29">
        <f t="shared" si="0"/>
        <v>0.7376900157409488</v>
      </c>
      <c r="G19" s="29">
        <f t="shared" si="6"/>
        <v>21.811884973404258</v>
      </c>
      <c r="H19" s="17">
        <f t="shared" si="12"/>
        <v>60.16</v>
      </c>
      <c r="I19" s="17">
        <f>I18</f>
        <v>13.12203</v>
      </c>
      <c r="J19" s="17">
        <f t="shared" si="12"/>
        <v>60.16</v>
      </c>
      <c r="K19" s="17"/>
      <c r="L19" s="17">
        <f t="shared" si="12"/>
        <v>120.16</v>
      </c>
      <c r="M19" s="17"/>
      <c r="N19" s="17">
        <f t="shared" si="12"/>
        <v>162.66</v>
      </c>
      <c r="O19" s="17"/>
      <c r="P19" s="17">
        <f t="shared" si="12"/>
        <v>343.46</v>
      </c>
      <c r="Q19" s="17"/>
      <c r="R19" s="17">
        <f t="shared" si="12"/>
        <v>260.66</v>
      </c>
      <c r="S19" s="17"/>
      <c r="T19" s="17">
        <f t="shared" si="12"/>
        <v>60.16</v>
      </c>
      <c r="U19" s="17"/>
      <c r="V19" s="17">
        <f t="shared" si="12"/>
        <v>411.76</v>
      </c>
      <c r="W19" s="17"/>
      <c r="X19" s="17">
        <f t="shared" si="12"/>
        <v>60.16</v>
      </c>
      <c r="Y19" s="17"/>
      <c r="Z19" s="17">
        <f t="shared" si="12"/>
        <v>60.16</v>
      </c>
      <c r="AA19" s="17"/>
      <c r="AB19" s="17">
        <f t="shared" si="12"/>
        <v>51.36</v>
      </c>
      <c r="AC19" s="17"/>
      <c r="AD19" s="17">
        <f t="shared" si="12"/>
        <v>127.94</v>
      </c>
      <c r="AE19" s="21"/>
      <c r="AF19" s="98"/>
      <c r="AG19" s="62">
        <f t="shared" si="2"/>
        <v>1778.8000000000002</v>
      </c>
      <c r="AH19" s="62">
        <f t="shared" si="3"/>
        <v>60.16</v>
      </c>
      <c r="AI19" s="62">
        <f t="shared" si="3"/>
        <v>13.12203</v>
      </c>
    </row>
    <row r="20" spans="1:35" s="30" customFormat="1" ht="188.25" customHeight="1">
      <c r="A20" s="13" t="s">
        <v>39</v>
      </c>
      <c r="B20" s="29">
        <f>H20+J20+L20+N20+P20+R20+T20+V20+X20+Z20+AB20+AD20</f>
        <v>19194.7</v>
      </c>
      <c r="C20" s="21">
        <f>H20</f>
        <v>823.392</v>
      </c>
      <c r="D20" s="21">
        <f>I20+K20+M20+O20+Q20+S20+U20+W20+Y20+AA20+AC20++AE20</f>
        <v>418.97736</v>
      </c>
      <c r="E20" s="21">
        <f>D20</f>
        <v>418.97736</v>
      </c>
      <c r="F20" s="29">
        <f t="shared" si="0"/>
        <v>2.18277628720428</v>
      </c>
      <c r="G20" s="29">
        <f t="shared" si="6"/>
        <v>50.88431269674711</v>
      </c>
      <c r="H20" s="18">
        <f>477.6+345.792</f>
        <v>823.392</v>
      </c>
      <c r="I20" s="18">
        <v>418.97736</v>
      </c>
      <c r="J20" s="18">
        <v>375.792</v>
      </c>
      <c r="K20" s="18"/>
      <c r="L20" s="18">
        <v>478.632</v>
      </c>
      <c r="M20" s="18"/>
      <c r="N20" s="18">
        <v>4062.822</v>
      </c>
      <c r="O20" s="18"/>
      <c r="P20" s="18">
        <v>345.792</v>
      </c>
      <c r="Q20" s="18"/>
      <c r="R20" s="18">
        <v>345.792</v>
      </c>
      <c r="S20" s="18"/>
      <c r="T20" s="18">
        <v>7037.352</v>
      </c>
      <c r="U20" s="18"/>
      <c r="V20" s="18">
        <v>345.792</v>
      </c>
      <c r="W20" s="18"/>
      <c r="X20" s="18">
        <v>345.792</v>
      </c>
      <c r="Y20" s="18"/>
      <c r="Z20" s="18">
        <f>2373.87+345.792</f>
        <v>2719.662</v>
      </c>
      <c r="AA20" s="18"/>
      <c r="AB20" s="18">
        <v>345.792</v>
      </c>
      <c r="AC20" s="18"/>
      <c r="AD20" s="18">
        <f>1687.088+281</f>
        <v>1968.088</v>
      </c>
      <c r="AE20" s="21"/>
      <c r="AF20" s="113" t="s">
        <v>71</v>
      </c>
      <c r="AG20" s="62">
        <f t="shared" si="2"/>
        <v>19194.7</v>
      </c>
      <c r="AH20" s="62">
        <f t="shared" si="3"/>
        <v>823.392</v>
      </c>
      <c r="AI20" s="62">
        <f t="shared" si="3"/>
        <v>418.97736</v>
      </c>
    </row>
    <row r="21" spans="1:35" s="30" customFormat="1" ht="18.75">
      <c r="A21" s="34" t="s">
        <v>23</v>
      </c>
      <c r="B21" s="20">
        <f aca="true" t="shared" si="13" ref="B21:E22">B20</f>
        <v>19194.7</v>
      </c>
      <c r="C21" s="19">
        <f t="shared" si="13"/>
        <v>823.392</v>
      </c>
      <c r="D21" s="19">
        <f t="shared" si="13"/>
        <v>418.97736</v>
      </c>
      <c r="E21" s="19">
        <f t="shared" si="13"/>
        <v>418.97736</v>
      </c>
      <c r="F21" s="20">
        <f t="shared" si="0"/>
        <v>2.18277628720428</v>
      </c>
      <c r="G21" s="20">
        <f t="shared" si="6"/>
        <v>50.88431269674711</v>
      </c>
      <c r="H21" s="16">
        <f aca="true" t="shared" si="14" ref="H21:AD22">H20</f>
        <v>823.392</v>
      </c>
      <c r="I21" s="16">
        <f>I20</f>
        <v>418.97736</v>
      </c>
      <c r="J21" s="16">
        <f t="shared" si="14"/>
        <v>375.792</v>
      </c>
      <c r="K21" s="16"/>
      <c r="L21" s="16">
        <f t="shared" si="14"/>
        <v>478.632</v>
      </c>
      <c r="M21" s="16"/>
      <c r="N21" s="16">
        <f t="shared" si="14"/>
        <v>4062.822</v>
      </c>
      <c r="O21" s="16"/>
      <c r="P21" s="16">
        <f t="shared" si="14"/>
        <v>345.792</v>
      </c>
      <c r="Q21" s="16"/>
      <c r="R21" s="16">
        <f t="shared" si="14"/>
        <v>345.792</v>
      </c>
      <c r="S21" s="16"/>
      <c r="T21" s="16">
        <f t="shared" si="14"/>
        <v>7037.352</v>
      </c>
      <c r="U21" s="16"/>
      <c r="V21" s="16">
        <f t="shared" si="14"/>
        <v>345.792</v>
      </c>
      <c r="W21" s="16"/>
      <c r="X21" s="16">
        <f t="shared" si="14"/>
        <v>345.792</v>
      </c>
      <c r="Y21" s="16"/>
      <c r="Z21" s="16">
        <f t="shared" si="14"/>
        <v>2719.662</v>
      </c>
      <c r="AA21" s="16"/>
      <c r="AB21" s="16">
        <f t="shared" si="14"/>
        <v>345.792</v>
      </c>
      <c r="AC21" s="16"/>
      <c r="AD21" s="16">
        <f t="shared" si="14"/>
        <v>1968.088</v>
      </c>
      <c r="AE21" s="19"/>
      <c r="AF21" s="99"/>
      <c r="AG21" s="62">
        <f t="shared" si="2"/>
        <v>19194.7</v>
      </c>
      <c r="AH21" s="62">
        <f t="shared" si="3"/>
        <v>823.392</v>
      </c>
      <c r="AI21" s="62">
        <f t="shared" si="3"/>
        <v>418.97736</v>
      </c>
    </row>
    <row r="22" spans="1:35" s="30" customFormat="1" ht="18.75">
      <c r="A22" s="35" t="s">
        <v>18</v>
      </c>
      <c r="B22" s="29">
        <f t="shared" si="13"/>
        <v>19194.7</v>
      </c>
      <c r="C22" s="21">
        <f t="shared" si="13"/>
        <v>823.392</v>
      </c>
      <c r="D22" s="21">
        <f t="shared" si="13"/>
        <v>418.97736</v>
      </c>
      <c r="E22" s="21">
        <f t="shared" si="13"/>
        <v>418.97736</v>
      </c>
      <c r="F22" s="29">
        <f t="shared" si="0"/>
        <v>2.18277628720428</v>
      </c>
      <c r="G22" s="29">
        <f t="shared" si="6"/>
        <v>50.88431269674711</v>
      </c>
      <c r="H22" s="17">
        <f t="shared" si="14"/>
        <v>823.392</v>
      </c>
      <c r="I22" s="17">
        <f>I21</f>
        <v>418.97736</v>
      </c>
      <c r="J22" s="17">
        <f t="shared" si="14"/>
        <v>375.792</v>
      </c>
      <c r="K22" s="17"/>
      <c r="L22" s="17">
        <f t="shared" si="14"/>
        <v>478.632</v>
      </c>
      <c r="M22" s="17"/>
      <c r="N22" s="17">
        <f t="shared" si="14"/>
        <v>4062.822</v>
      </c>
      <c r="O22" s="17"/>
      <c r="P22" s="17">
        <f t="shared" si="14"/>
        <v>345.792</v>
      </c>
      <c r="Q22" s="17"/>
      <c r="R22" s="17">
        <f t="shared" si="14"/>
        <v>345.792</v>
      </c>
      <c r="S22" s="17"/>
      <c r="T22" s="17">
        <f t="shared" si="14"/>
        <v>7037.352</v>
      </c>
      <c r="U22" s="17"/>
      <c r="V22" s="17">
        <f t="shared" si="14"/>
        <v>345.792</v>
      </c>
      <c r="W22" s="17"/>
      <c r="X22" s="17">
        <f t="shared" si="14"/>
        <v>345.792</v>
      </c>
      <c r="Y22" s="17"/>
      <c r="Z22" s="17">
        <f t="shared" si="14"/>
        <v>2719.662</v>
      </c>
      <c r="AA22" s="17"/>
      <c r="AB22" s="17">
        <f t="shared" si="14"/>
        <v>345.792</v>
      </c>
      <c r="AC22" s="17"/>
      <c r="AD22" s="17">
        <f t="shared" si="14"/>
        <v>1968.088</v>
      </c>
      <c r="AE22" s="21"/>
      <c r="AF22" s="100"/>
      <c r="AG22" s="62">
        <f t="shared" si="2"/>
        <v>19194.7</v>
      </c>
      <c r="AH22" s="62">
        <f t="shared" si="3"/>
        <v>823.392</v>
      </c>
      <c r="AI22" s="62">
        <f t="shared" si="3"/>
        <v>418.97736</v>
      </c>
    </row>
    <row r="23" spans="1:35" s="30" customFormat="1" ht="144.75" customHeight="1">
      <c r="A23" s="13" t="s">
        <v>28</v>
      </c>
      <c r="B23" s="29">
        <f>H23+J23+L23+N23+R23+T23+V23+X23+Z23+AB23+AD23</f>
        <v>1925.1999999999998</v>
      </c>
      <c r="C23" s="21">
        <f>H23</f>
        <v>216.9</v>
      </c>
      <c r="D23" s="21">
        <f>I23+K23+M23+O23+Q23+S23+U23+W23+Y23+AA23+AC23++AE23</f>
        <v>84.67</v>
      </c>
      <c r="E23" s="21">
        <f>D23</f>
        <v>84.67</v>
      </c>
      <c r="F23" s="29">
        <f t="shared" si="0"/>
        <v>4.397984624974029</v>
      </c>
      <c r="G23" s="29">
        <f t="shared" si="6"/>
        <v>39.03642231443061</v>
      </c>
      <c r="H23" s="18">
        <f>203.9+13</f>
        <v>216.9</v>
      </c>
      <c r="I23" s="18">
        <v>84.67</v>
      </c>
      <c r="J23" s="18">
        <v>233.8</v>
      </c>
      <c r="K23" s="18"/>
      <c r="L23" s="18">
        <v>0</v>
      </c>
      <c r="M23" s="18"/>
      <c r="N23" s="18">
        <v>681.8</v>
      </c>
      <c r="O23" s="18"/>
      <c r="P23" s="18">
        <v>0</v>
      </c>
      <c r="Q23" s="18"/>
      <c r="R23" s="18">
        <v>0</v>
      </c>
      <c r="S23" s="18"/>
      <c r="T23" s="18">
        <v>325.8</v>
      </c>
      <c r="U23" s="18"/>
      <c r="V23" s="18">
        <v>0</v>
      </c>
      <c r="W23" s="18"/>
      <c r="X23" s="18">
        <v>0</v>
      </c>
      <c r="Y23" s="18"/>
      <c r="Z23" s="18">
        <f>12+454.9</f>
        <v>466.9</v>
      </c>
      <c r="AA23" s="18"/>
      <c r="AB23" s="18">
        <v>0</v>
      </c>
      <c r="AC23" s="18"/>
      <c r="AD23" s="18">
        <v>0</v>
      </c>
      <c r="AE23" s="21"/>
      <c r="AF23" s="96" t="s">
        <v>50</v>
      </c>
      <c r="AG23" s="62">
        <f t="shared" si="2"/>
        <v>1925.1999999999998</v>
      </c>
      <c r="AH23" s="62">
        <f t="shared" si="3"/>
        <v>216.9</v>
      </c>
      <c r="AI23" s="62">
        <f t="shared" si="3"/>
        <v>84.67</v>
      </c>
    </row>
    <row r="24" spans="1:35" s="30" customFormat="1" ht="18.75">
      <c r="A24" s="34" t="s">
        <v>23</v>
      </c>
      <c r="B24" s="20">
        <f aca="true" t="shared" si="15" ref="B24:E25">B23</f>
        <v>1925.1999999999998</v>
      </c>
      <c r="C24" s="19">
        <f t="shared" si="15"/>
        <v>216.9</v>
      </c>
      <c r="D24" s="19">
        <f t="shared" si="15"/>
        <v>84.67</v>
      </c>
      <c r="E24" s="19">
        <f t="shared" si="15"/>
        <v>84.67</v>
      </c>
      <c r="F24" s="20">
        <f t="shared" si="0"/>
        <v>4.397984624974029</v>
      </c>
      <c r="G24" s="20">
        <f t="shared" si="6"/>
        <v>39.03642231443061</v>
      </c>
      <c r="H24" s="16">
        <f aca="true" t="shared" si="16" ref="H24:AD25">H23</f>
        <v>216.9</v>
      </c>
      <c r="I24" s="16">
        <f>I23</f>
        <v>84.67</v>
      </c>
      <c r="J24" s="16">
        <f t="shared" si="16"/>
        <v>233.8</v>
      </c>
      <c r="K24" s="16"/>
      <c r="L24" s="16">
        <f t="shared" si="16"/>
        <v>0</v>
      </c>
      <c r="M24" s="16"/>
      <c r="N24" s="16">
        <f t="shared" si="16"/>
        <v>681.8</v>
      </c>
      <c r="O24" s="16"/>
      <c r="P24" s="16">
        <f t="shared" si="16"/>
        <v>0</v>
      </c>
      <c r="Q24" s="16"/>
      <c r="R24" s="16">
        <f t="shared" si="16"/>
        <v>0</v>
      </c>
      <c r="S24" s="16"/>
      <c r="T24" s="16">
        <f t="shared" si="16"/>
        <v>325.8</v>
      </c>
      <c r="U24" s="16"/>
      <c r="V24" s="16">
        <f t="shared" si="16"/>
        <v>0</v>
      </c>
      <c r="W24" s="16"/>
      <c r="X24" s="16">
        <f t="shared" si="16"/>
        <v>0</v>
      </c>
      <c r="Y24" s="16"/>
      <c r="Z24" s="16">
        <f t="shared" si="16"/>
        <v>466.9</v>
      </c>
      <c r="AA24" s="16"/>
      <c r="AB24" s="16">
        <f t="shared" si="16"/>
        <v>0</v>
      </c>
      <c r="AC24" s="16"/>
      <c r="AD24" s="16">
        <f t="shared" si="16"/>
        <v>0</v>
      </c>
      <c r="AE24" s="20"/>
      <c r="AF24" s="97"/>
      <c r="AG24" s="62">
        <f t="shared" si="2"/>
        <v>1925.1999999999998</v>
      </c>
      <c r="AH24" s="62">
        <f t="shared" si="3"/>
        <v>216.9</v>
      </c>
      <c r="AI24" s="62">
        <f t="shared" si="3"/>
        <v>84.67</v>
      </c>
    </row>
    <row r="25" spans="1:35" s="30" customFormat="1" ht="18.75">
      <c r="A25" s="35" t="s">
        <v>18</v>
      </c>
      <c r="B25" s="29">
        <f t="shared" si="15"/>
        <v>1925.1999999999998</v>
      </c>
      <c r="C25" s="21">
        <f t="shared" si="15"/>
        <v>216.9</v>
      </c>
      <c r="D25" s="21">
        <f t="shared" si="15"/>
        <v>84.67</v>
      </c>
      <c r="E25" s="21">
        <f t="shared" si="15"/>
        <v>84.67</v>
      </c>
      <c r="F25" s="29">
        <f t="shared" si="0"/>
        <v>4.397984624974029</v>
      </c>
      <c r="G25" s="29">
        <f t="shared" si="6"/>
        <v>39.03642231443061</v>
      </c>
      <c r="H25" s="17">
        <f t="shared" si="16"/>
        <v>216.9</v>
      </c>
      <c r="I25" s="17">
        <f>I24</f>
        <v>84.67</v>
      </c>
      <c r="J25" s="17">
        <f t="shared" si="16"/>
        <v>233.8</v>
      </c>
      <c r="K25" s="17"/>
      <c r="L25" s="17">
        <f t="shared" si="16"/>
        <v>0</v>
      </c>
      <c r="M25" s="17"/>
      <c r="N25" s="17">
        <f t="shared" si="16"/>
        <v>681.8</v>
      </c>
      <c r="O25" s="17"/>
      <c r="P25" s="17">
        <f t="shared" si="16"/>
        <v>0</v>
      </c>
      <c r="Q25" s="17"/>
      <c r="R25" s="17">
        <f t="shared" si="16"/>
        <v>0</v>
      </c>
      <c r="S25" s="17"/>
      <c r="T25" s="17">
        <f t="shared" si="16"/>
        <v>325.8</v>
      </c>
      <c r="U25" s="17"/>
      <c r="V25" s="17">
        <f t="shared" si="16"/>
        <v>0</v>
      </c>
      <c r="W25" s="17"/>
      <c r="X25" s="17">
        <f t="shared" si="16"/>
        <v>0</v>
      </c>
      <c r="Y25" s="17"/>
      <c r="Z25" s="17">
        <f t="shared" si="16"/>
        <v>466.9</v>
      </c>
      <c r="AA25" s="17"/>
      <c r="AB25" s="17">
        <f t="shared" si="16"/>
        <v>0</v>
      </c>
      <c r="AC25" s="17"/>
      <c r="AD25" s="17">
        <f t="shared" si="16"/>
        <v>0</v>
      </c>
      <c r="AE25" s="21"/>
      <c r="AF25" s="98"/>
      <c r="AG25" s="62">
        <f t="shared" si="2"/>
        <v>1925.1999999999998</v>
      </c>
      <c r="AH25" s="62">
        <f t="shared" si="3"/>
        <v>216.9</v>
      </c>
      <c r="AI25" s="62">
        <f t="shared" si="3"/>
        <v>84.67</v>
      </c>
    </row>
    <row r="26" spans="1:35" s="30" customFormat="1" ht="133.5" customHeight="1">
      <c r="A26" s="13" t="s">
        <v>40</v>
      </c>
      <c r="B26" s="29">
        <f>H26+J26+L26+N26+P26+R26+T26+V26+X26+Z26+AB26+AD26</f>
        <v>80691.4</v>
      </c>
      <c r="C26" s="21">
        <f>H26</f>
        <v>16834.982</v>
      </c>
      <c r="D26" s="21">
        <f>I26+K26+M26+O26+Q26+S26+U26+W26+Y26+AA26+AC26++AE26</f>
        <v>14042.92228</v>
      </c>
      <c r="E26" s="21">
        <f>I26</f>
        <v>14042.92228</v>
      </c>
      <c r="F26" s="29">
        <f t="shared" si="0"/>
        <v>17.403245302473376</v>
      </c>
      <c r="G26" s="29">
        <f t="shared" si="6"/>
        <v>83.41513094578896</v>
      </c>
      <c r="H26" s="18">
        <v>16834.982</v>
      </c>
      <c r="I26" s="18">
        <v>14042.92228</v>
      </c>
      <c r="J26" s="18">
        <v>7487.244</v>
      </c>
      <c r="K26" s="18"/>
      <c r="L26" s="18">
        <v>4769.04</v>
      </c>
      <c r="M26" s="18"/>
      <c r="N26" s="18">
        <v>7998.082</v>
      </c>
      <c r="O26" s="18"/>
      <c r="P26" s="18">
        <v>5744.338</v>
      </c>
      <c r="Q26" s="18"/>
      <c r="R26" s="18">
        <v>4597.745</v>
      </c>
      <c r="S26" s="18"/>
      <c r="T26" s="18">
        <v>9842.519</v>
      </c>
      <c r="U26" s="18"/>
      <c r="V26" s="18">
        <v>4701.049</v>
      </c>
      <c r="W26" s="18"/>
      <c r="X26" s="18">
        <v>2410.272</v>
      </c>
      <c r="Y26" s="18"/>
      <c r="Z26" s="18">
        <v>6106.823</v>
      </c>
      <c r="AA26" s="18"/>
      <c r="AB26" s="18">
        <v>3422.145</v>
      </c>
      <c r="AC26" s="18"/>
      <c r="AD26" s="18">
        <v>6777.161</v>
      </c>
      <c r="AE26" s="21"/>
      <c r="AF26" s="96" t="s">
        <v>51</v>
      </c>
      <c r="AG26" s="62">
        <f t="shared" si="2"/>
        <v>80691.4</v>
      </c>
      <c r="AH26" s="62">
        <f t="shared" si="3"/>
        <v>16834.982</v>
      </c>
      <c r="AI26" s="62">
        <f t="shared" si="3"/>
        <v>14042.92228</v>
      </c>
    </row>
    <row r="27" spans="1:35" s="30" customFormat="1" ht="18.75">
      <c r="A27" s="34" t="s">
        <v>23</v>
      </c>
      <c r="B27" s="20">
        <f aca="true" t="shared" si="17" ref="B27:D28">B26</f>
        <v>80691.4</v>
      </c>
      <c r="C27" s="19">
        <f t="shared" si="17"/>
        <v>16834.982</v>
      </c>
      <c r="D27" s="19">
        <f t="shared" si="17"/>
        <v>14042.92228</v>
      </c>
      <c r="E27" s="19">
        <f>E26</f>
        <v>14042.92228</v>
      </c>
      <c r="F27" s="20">
        <f t="shared" si="0"/>
        <v>17.403245302473376</v>
      </c>
      <c r="G27" s="20">
        <f t="shared" si="6"/>
        <v>83.41513094578896</v>
      </c>
      <c r="H27" s="16">
        <f aca="true" t="shared" si="18" ref="H27:AD28">H26</f>
        <v>16834.982</v>
      </c>
      <c r="I27" s="16">
        <f>I26</f>
        <v>14042.92228</v>
      </c>
      <c r="J27" s="16">
        <f t="shared" si="18"/>
        <v>7487.244</v>
      </c>
      <c r="K27" s="16"/>
      <c r="L27" s="16">
        <f t="shared" si="18"/>
        <v>4769.04</v>
      </c>
      <c r="M27" s="16"/>
      <c r="N27" s="16">
        <f t="shared" si="18"/>
        <v>7998.082</v>
      </c>
      <c r="O27" s="16"/>
      <c r="P27" s="16">
        <f t="shared" si="18"/>
        <v>5744.338</v>
      </c>
      <c r="Q27" s="16"/>
      <c r="R27" s="16">
        <f t="shared" si="18"/>
        <v>4597.745</v>
      </c>
      <c r="S27" s="16"/>
      <c r="T27" s="16">
        <f t="shared" si="18"/>
        <v>9842.519</v>
      </c>
      <c r="U27" s="16"/>
      <c r="V27" s="16">
        <f t="shared" si="18"/>
        <v>4701.049</v>
      </c>
      <c r="W27" s="16"/>
      <c r="X27" s="16">
        <f t="shared" si="18"/>
        <v>2410.272</v>
      </c>
      <c r="Y27" s="16"/>
      <c r="Z27" s="16">
        <f t="shared" si="18"/>
        <v>6106.823</v>
      </c>
      <c r="AA27" s="16"/>
      <c r="AB27" s="16">
        <f t="shared" si="18"/>
        <v>3422.145</v>
      </c>
      <c r="AC27" s="16"/>
      <c r="AD27" s="16">
        <f t="shared" si="18"/>
        <v>6777.161</v>
      </c>
      <c r="AE27" s="19"/>
      <c r="AF27" s="97"/>
      <c r="AG27" s="62">
        <f t="shared" si="2"/>
        <v>80691.4</v>
      </c>
      <c r="AH27" s="62">
        <f t="shared" si="3"/>
        <v>16834.982</v>
      </c>
      <c r="AI27" s="62">
        <f t="shared" si="3"/>
        <v>14042.92228</v>
      </c>
    </row>
    <row r="28" spans="1:35" s="30" customFormat="1" ht="16.5" customHeight="1">
      <c r="A28" s="13" t="s">
        <v>18</v>
      </c>
      <c r="B28" s="29">
        <f t="shared" si="17"/>
        <v>80691.4</v>
      </c>
      <c r="C28" s="21">
        <f t="shared" si="17"/>
        <v>16834.982</v>
      </c>
      <c r="D28" s="21">
        <f t="shared" si="17"/>
        <v>14042.92228</v>
      </c>
      <c r="E28" s="21">
        <f>E27</f>
        <v>14042.92228</v>
      </c>
      <c r="F28" s="29">
        <f t="shared" si="0"/>
        <v>17.403245302473376</v>
      </c>
      <c r="G28" s="29">
        <f t="shared" si="6"/>
        <v>83.41513094578896</v>
      </c>
      <c r="H28" s="17">
        <f t="shared" si="18"/>
        <v>16834.982</v>
      </c>
      <c r="I28" s="17">
        <f>I27</f>
        <v>14042.92228</v>
      </c>
      <c r="J28" s="17">
        <f t="shared" si="18"/>
        <v>7487.244</v>
      </c>
      <c r="K28" s="17"/>
      <c r="L28" s="17">
        <f t="shared" si="18"/>
        <v>4769.04</v>
      </c>
      <c r="M28" s="17"/>
      <c r="N28" s="17">
        <f t="shared" si="18"/>
        <v>7998.082</v>
      </c>
      <c r="O28" s="17"/>
      <c r="P28" s="17">
        <f t="shared" si="18"/>
        <v>5744.338</v>
      </c>
      <c r="Q28" s="17"/>
      <c r="R28" s="17">
        <f t="shared" si="18"/>
        <v>4597.745</v>
      </c>
      <c r="S28" s="17"/>
      <c r="T28" s="17">
        <f t="shared" si="18"/>
        <v>9842.519</v>
      </c>
      <c r="U28" s="17"/>
      <c r="V28" s="17">
        <f t="shared" si="18"/>
        <v>4701.049</v>
      </c>
      <c r="W28" s="17"/>
      <c r="X28" s="17">
        <f t="shared" si="18"/>
        <v>2410.272</v>
      </c>
      <c r="Y28" s="17"/>
      <c r="Z28" s="17">
        <f t="shared" si="18"/>
        <v>6106.823</v>
      </c>
      <c r="AA28" s="17"/>
      <c r="AB28" s="17">
        <f t="shared" si="18"/>
        <v>3422.145</v>
      </c>
      <c r="AC28" s="17"/>
      <c r="AD28" s="17">
        <f t="shared" si="18"/>
        <v>6777.161</v>
      </c>
      <c r="AE28" s="29"/>
      <c r="AF28" s="98"/>
      <c r="AG28" s="62">
        <f t="shared" si="2"/>
        <v>80691.4</v>
      </c>
      <c r="AH28" s="62">
        <f t="shared" si="3"/>
        <v>16834.982</v>
      </c>
      <c r="AI28" s="62">
        <f t="shared" si="3"/>
        <v>14042.92228</v>
      </c>
    </row>
    <row r="29" spans="1:35" s="30" customFormat="1" ht="86.25" customHeight="1">
      <c r="A29" s="36" t="s">
        <v>31</v>
      </c>
      <c r="B29" s="29">
        <f>B31+B32</f>
        <v>6817.300000000001</v>
      </c>
      <c r="C29" s="21">
        <f>C30</f>
        <v>1422.7714</v>
      </c>
      <c r="D29" s="21">
        <f>D30</f>
        <v>445.4</v>
      </c>
      <c r="E29" s="29">
        <f>I29+K29+M29+O29+Q29+S29+U29+W29+Y29+AA29+AC29++AE29</f>
        <v>273.52561</v>
      </c>
      <c r="F29" s="29">
        <f>E29*100/B29</f>
        <v>4.012227861470082</v>
      </c>
      <c r="G29" s="29">
        <f>E29*100/C29</f>
        <v>19.224845959090825</v>
      </c>
      <c r="H29" s="18">
        <f>H31+H32</f>
        <v>1422.7714</v>
      </c>
      <c r="I29" s="18">
        <f>I30</f>
        <v>273.52561</v>
      </c>
      <c r="J29" s="18">
        <f aca="true" t="shared" si="19" ref="J29:AD29">J31+J32</f>
        <v>725.5634</v>
      </c>
      <c r="K29" s="18"/>
      <c r="L29" s="18">
        <f t="shared" si="19"/>
        <v>611.0663999999999</v>
      </c>
      <c r="M29" s="18"/>
      <c r="N29" s="18">
        <f t="shared" si="19"/>
        <v>623.4194</v>
      </c>
      <c r="O29" s="18"/>
      <c r="P29" s="18">
        <f t="shared" si="19"/>
        <v>538.4903999999999</v>
      </c>
      <c r="Q29" s="18"/>
      <c r="R29" s="18">
        <f t="shared" si="19"/>
        <v>489.01640000000003</v>
      </c>
      <c r="S29" s="18"/>
      <c r="T29" s="18">
        <f t="shared" si="19"/>
        <v>629.9954</v>
      </c>
      <c r="U29" s="18"/>
      <c r="V29" s="18">
        <f t="shared" si="19"/>
        <v>389.94440000000003</v>
      </c>
      <c r="W29" s="18"/>
      <c r="X29" s="18">
        <f t="shared" si="19"/>
        <v>378.47040000000004</v>
      </c>
      <c r="Y29" s="18"/>
      <c r="Z29" s="18">
        <f t="shared" si="19"/>
        <v>323.7294</v>
      </c>
      <c r="AA29" s="18"/>
      <c r="AB29" s="18">
        <f t="shared" si="19"/>
        <v>231.5344</v>
      </c>
      <c r="AC29" s="18"/>
      <c r="AD29" s="18">
        <f t="shared" si="19"/>
        <v>453.2986</v>
      </c>
      <c r="AE29" s="29"/>
      <c r="AF29" s="96" t="s">
        <v>52</v>
      </c>
      <c r="AG29" s="62">
        <f t="shared" si="2"/>
        <v>6817.300000000001</v>
      </c>
      <c r="AH29" s="62">
        <f t="shared" si="3"/>
        <v>1422.7714</v>
      </c>
      <c r="AI29" s="62">
        <f t="shared" si="3"/>
        <v>273.52561</v>
      </c>
    </row>
    <row r="30" spans="1:35" s="30" customFormat="1" ht="21.75" customHeight="1">
      <c r="A30" s="37" t="s">
        <v>23</v>
      </c>
      <c r="B30" s="20">
        <f>B31+B32</f>
        <v>6817.300000000001</v>
      </c>
      <c r="C30" s="20">
        <f>C31+C32</f>
        <v>1422.7714</v>
      </c>
      <c r="D30" s="20">
        <f>D31+D32</f>
        <v>445.4</v>
      </c>
      <c r="E30" s="20">
        <f>E31+E32</f>
        <v>273.52561</v>
      </c>
      <c r="F30" s="20">
        <f aca="true" t="shared" si="20" ref="F30:F36">E30*100/B30</f>
        <v>4.012227861470082</v>
      </c>
      <c r="G30" s="20">
        <f aca="true" t="shared" si="21" ref="G30:G36">E30*100/C30</f>
        <v>19.224845959090825</v>
      </c>
      <c r="H30" s="15">
        <f>H31+H32</f>
        <v>1422.7714</v>
      </c>
      <c r="I30" s="15">
        <f>I31+I32</f>
        <v>273.52561</v>
      </c>
      <c r="J30" s="15">
        <f aca="true" t="shared" si="22" ref="J30:AD30">J31+J32</f>
        <v>725.5634</v>
      </c>
      <c r="K30" s="15"/>
      <c r="L30" s="15">
        <f t="shared" si="22"/>
        <v>611.0663999999999</v>
      </c>
      <c r="M30" s="15"/>
      <c r="N30" s="15">
        <f t="shared" si="22"/>
        <v>623.4194</v>
      </c>
      <c r="O30" s="15"/>
      <c r="P30" s="15">
        <f t="shared" si="22"/>
        <v>538.4903999999999</v>
      </c>
      <c r="Q30" s="15"/>
      <c r="R30" s="15">
        <f t="shared" si="22"/>
        <v>489.01640000000003</v>
      </c>
      <c r="S30" s="15"/>
      <c r="T30" s="15">
        <f t="shared" si="22"/>
        <v>629.9954</v>
      </c>
      <c r="U30" s="15"/>
      <c r="V30" s="15">
        <f t="shared" si="22"/>
        <v>389.94440000000003</v>
      </c>
      <c r="W30" s="15"/>
      <c r="X30" s="15">
        <f t="shared" si="22"/>
        <v>378.47040000000004</v>
      </c>
      <c r="Y30" s="15"/>
      <c r="Z30" s="15">
        <f t="shared" si="22"/>
        <v>323.7294</v>
      </c>
      <c r="AA30" s="15"/>
      <c r="AB30" s="15">
        <f t="shared" si="22"/>
        <v>231.5344</v>
      </c>
      <c r="AC30" s="15"/>
      <c r="AD30" s="15">
        <f t="shared" si="22"/>
        <v>453.2986</v>
      </c>
      <c r="AE30" s="15"/>
      <c r="AF30" s="97"/>
      <c r="AG30" s="62">
        <f t="shared" si="2"/>
        <v>6817.300000000001</v>
      </c>
      <c r="AH30" s="62">
        <f t="shared" si="3"/>
        <v>1422.7714</v>
      </c>
      <c r="AI30" s="62">
        <f t="shared" si="3"/>
        <v>273.52561</v>
      </c>
    </row>
    <row r="31" spans="1:35" s="30" customFormat="1" ht="20.25" customHeight="1">
      <c r="A31" s="13" t="s">
        <v>32</v>
      </c>
      <c r="B31" s="29">
        <f>H31+J31+L31+N31+P31+R31+T31+V31+X31+Z31+AB31+AD31</f>
        <v>6026.4000000000015</v>
      </c>
      <c r="C31" s="18">
        <v>977.47</v>
      </c>
      <c r="D31" s="29">
        <v>0</v>
      </c>
      <c r="E31" s="29">
        <f>I31</f>
        <v>0</v>
      </c>
      <c r="F31" s="29">
        <f t="shared" si="20"/>
        <v>0</v>
      </c>
      <c r="G31" s="29">
        <f t="shared" si="21"/>
        <v>0</v>
      </c>
      <c r="H31" s="18">
        <v>977.47</v>
      </c>
      <c r="I31" s="18">
        <v>0</v>
      </c>
      <c r="J31" s="18">
        <v>682.823</v>
      </c>
      <c r="K31" s="18"/>
      <c r="L31" s="18">
        <v>595.136</v>
      </c>
      <c r="M31" s="18"/>
      <c r="N31" s="18">
        <v>607.489</v>
      </c>
      <c r="O31" s="18"/>
      <c r="P31" s="18">
        <v>522.56</v>
      </c>
      <c r="Q31" s="18"/>
      <c r="R31" s="18">
        <v>433.086</v>
      </c>
      <c r="S31" s="18"/>
      <c r="T31" s="18">
        <v>602.065</v>
      </c>
      <c r="U31" s="18"/>
      <c r="V31" s="18">
        <v>374.014</v>
      </c>
      <c r="W31" s="18"/>
      <c r="X31" s="18">
        <v>362.54</v>
      </c>
      <c r="Y31" s="18"/>
      <c r="Z31" s="18">
        <v>307.799</v>
      </c>
      <c r="AA31" s="18"/>
      <c r="AB31" s="18">
        <v>215.604</v>
      </c>
      <c r="AC31" s="18"/>
      <c r="AD31" s="18">
        <v>345.814</v>
      </c>
      <c r="AE31" s="21"/>
      <c r="AF31" s="97"/>
      <c r="AG31" s="62">
        <f t="shared" si="2"/>
        <v>6026.4000000000015</v>
      </c>
      <c r="AH31" s="62">
        <f t="shared" si="3"/>
        <v>977.47</v>
      </c>
      <c r="AI31" s="62">
        <f t="shared" si="3"/>
        <v>0</v>
      </c>
    </row>
    <row r="32" spans="1:35" s="30" customFormat="1" ht="20.25" customHeight="1">
      <c r="A32" s="13" t="s">
        <v>33</v>
      </c>
      <c r="B32" s="29">
        <f>H32+J32+L32+N32+P32+R32+T32+V32+X32+Z32+AB32+AD32</f>
        <v>790.8999999999997</v>
      </c>
      <c r="C32" s="17">
        <v>445.3014</v>
      </c>
      <c r="D32" s="29">
        <v>445.4</v>
      </c>
      <c r="E32" s="29">
        <f>I32</f>
        <v>273.52561</v>
      </c>
      <c r="F32" s="29">
        <f t="shared" si="20"/>
        <v>34.584095334429136</v>
      </c>
      <c r="G32" s="29">
        <f t="shared" si="21"/>
        <v>61.42482597180246</v>
      </c>
      <c r="H32" s="17">
        <v>445.3014</v>
      </c>
      <c r="I32" s="17">
        <f>273.52561</f>
        <v>273.52561</v>
      </c>
      <c r="J32" s="17">
        <v>42.7404</v>
      </c>
      <c r="K32" s="17"/>
      <c r="L32" s="17">
        <v>15.9304</v>
      </c>
      <c r="M32" s="17"/>
      <c r="N32" s="17">
        <v>15.9304</v>
      </c>
      <c r="O32" s="17"/>
      <c r="P32" s="17">
        <v>15.9304</v>
      </c>
      <c r="Q32" s="17"/>
      <c r="R32" s="17">
        <v>55.9304</v>
      </c>
      <c r="S32" s="17"/>
      <c r="T32" s="17">
        <v>27.9304</v>
      </c>
      <c r="U32" s="17"/>
      <c r="V32" s="17">
        <v>15.9304</v>
      </c>
      <c r="W32" s="17"/>
      <c r="X32" s="17">
        <v>15.9304</v>
      </c>
      <c r="Y32" s="17"/>
      <c r="Z32" s="17">
        <v>15.9304</v>
      </c>
      <c r="AA32" s="17"/>
      <c r="AB32" s="17">
        <v>15.9304</v>
      </c>
      <c r="AC32" s="17"/>
      <c r="AD32" s="17">
        <v>107.4846</v>
      </c>
      <c r="AE32" s="21"/>
      <c r="AF32" s="98"/>
      <c r="AG32" s="62">
        <f t="shared" si="2"/>
        <v>790.8999999999997</v>
      </c>
      <c r="AH32" s="62">
        <f t="shared" si="3"/>
        <v>445.3014</v>
      </c>
      <c r="AI32" s="62">
        <f t="shared" si="3"/>
        <v>273.52561</v>
      </c>
    </row>
    <row r="33" spans="1:35" s="30" customFormat="1" ht="27.75" customHeight="1">
      <c r="A33" s="44" t="s">
        <v>24</v>
      </c>
      <c r="B33" s="45">
        <f>B34+B35+B36</f>
        <v>111498.8</v>
      </c>
      <c r="C33" s="45">
        <f>C34+C35+C36</f>
        <v>19358.205400000003</v>
      </c>
      <c r="D33" s="45">
        <f>D34+D35+D36</f>
        <v>15005.09167</v>
      </c>
      <c r="E33" s="45">
        <f>E34+E35+E36</f>
        <v>14833.21728</v>
      </c>
      <c r="F33" s="45">
        <f t="shared" si="20"/>
        <v>13.303477059842796</v>
      </c>
      <c r="G33" s="45">
        <f t="shared" si="21"/>
        <v>76.6249607001277</v>
      </c>
      <c r="H33" s="46">
        <f aca="true" t="shared" si="23" ref="H33:AD33">H34+H35+H36</f>
        <v>19358.205400000003</v>
      </c>
      <c r="I33" s="46">
        <f>I10+I6</f>
        <v>14833.21728</v>
      </c>
      <c r="J33" s="46">
        <f t="shared" si="23"/>
        <v>8882.559399999998</v>
      </c>
      <c r="K33" s="46"/>
      <c r="L33" s="46">
        <f t="shared" si="23"/>
        <v>5978.8984</v>
      </c>
      <c r="M33" s="46"/>
      <c r="N33" s="46">
        <f t="shared" si="23"/>
        <v>13528.783400000002</v>
      </c>
      <c r="O33" s="46"/>
      <c r="P33" s="46">
        <f t="shared" si="23"/>
        <v>7190.7303999999995</v>
      </c>
      <c r="Q33" s="46"/>
      <c r="R33" s="46">
        <f t="shared" si="23"/>
        <v>5693.213400000001</v>
      </c>
      <c r="S33" s="46"/>
      <c r="T33" s="46">
        <f t="shared" si="23"/>
        <v>17895.826399999998</v>
      </c>
      <c r="U33" s="46"/>
      <c r="V33" s="46">
        <f t="shared" si="23"/>
        <v>5948.5454</v>
      </c>
      <c r="W33" s="46"/>
      <c r="X33" s="46">
        <f t="shared" si="23"/>
        <v>3194.6944000000003</v>
      </c>
      <c r="Y33" s="46"/>
      <c r="Z33" s="46">
        <f t="shared" si="23"/>
        <v>10004.324400000001</v>
      </c>
      <c r="AA33" s="46"/>
      <c r="AB33" s="46">
        <f t="shared" si="23"/>
        <v>4496.5314</v>
      </c>
      <c r="AC33" s="46"/>
      <c r="AD33" s="46">
        <f t="shared" si="23"/>
        <v>9326.4876</v>
      </c>
      <c r="AE33" s="45"/>
      <c r="AF33" s="47"/>
      <c r="AG33" s="54">
        <f>H33+J33+L33+N33+P33+R33+T33+V33+X33+Z33+AB33+AD33</f>
        <v>111498.79999999999</v>
      </c>
      <c r="AH33" s="54">
        <f>H33</f>
        <v>19358.205400000003</v>
      </c>
      <c r="AI33" s="54">
        <f t="shared" si="3"/>
        <v>14833.21728</v>
      </c>
    </row>
    <row r="34" spans="1:35" s="30" customFormat="1" ht="33.75" customHeight="1">
      <c r="A34" s="34" t="s">
        <v>32</v>
      </c>
      <c r="B34" s="20">
        <f>H34+J34+L34+N34+P34+R34+T34+V34+X34+Z34+AB34+AD34</f>
        <v>6026.4000000000015</v>
      </c>
      <c r="C34" s="20">
        <f>H34</f>
        <v>977.47</v>
      </c>
      <c r="D34" s="19">
        <f>D31</f>
        <v>0</v>
      </c>
      <c r="E34" s="19">
        <f>E31</f>
        <v>0</v>
      </c>
      <c r="F34" s="20">
        <f t="shared" si="20"/>
        <v>0</v>
      </c>
      <c r="G34" s="20">
        <f t="shared" si="21"/>
        <v>0</v>
      </c>
      <c r="H34" s="16">
        <f>H31</f>
        <v>977.47</v>
      </c>
      <c r="I34" s="16">
        <f>I31</f>
        <v>0</v>
      </c>
      <c r="J34" s="16">
        <f aca="true" t="shared" si="24" ref="J34:AD34">J31</f>
        <v>682.823</v>
      </c>
      <c r="K34" s="16"/>
      <c r="L34" s="16">
        <f t="shared" si="24"/>
        <v>595.136</v>
      </c>
      <c r="M34" s="16"/>
      <c r="N34" s="16">
        <f t="shared" si="24"/>
        <v>607.489</v>
      </c>
      <c r="O34" s="16"/>
      <c r="P34" s="16">
        <f t="shared" si="24"/>
        <v>522.56</v>
      </c>
      <c r="Q34" s="16"/>
      <c r="R34" s="16">
        <f t="shared" si="24"/>
        <v>433.086</v>
      </c>
      <c r="S34" s="16"/>
      <c r="T34" s="16">
        <f t="shared" si="24"/>
        <v>602.065</v>
      </c>
      <c r="U34" s="16"/>
      <c r="V34" s="16">
        <f t="shared" si="24"/>
        <v>374.014</v>
      </c>
      <c r="W34" s="16"/>
      <c r="X34" s="16">
        <f t="shared" si="24"/>
        <v>362.54</v>
      </c>
      <c r="Y34" s="16"/>
      <c r="Z34" s="16">
        <f t="shared" si="24"/>
        <v>307.799</v>
      </c>
      <c r="AA34" s="16"/>
      <c r="AB34" s="16">
        <f t="shared" si="24"/>
        <v>215.604</v>
      </c>
      <c r="AC34" s="16"/>
      <c r="AD34" s="16">
        <f t="shared" si="24"/>
        <v>345.814</v>
      </c>
      <c r="AE34" s="19"/>
      <c r="AF34" s="42"/>
      <c r="AG34" s="54">
        <f t="shared" si="2"/>
        <v>6026.4000000000015</v>
      </c>
      <c r="AH34" s="54">
        <f t="shared" si="3"/>
        <v>977.47</v>
      </c>
      <c r="AI34" s="54">
        <f t="shared" si="3"/>
        <v>0</v>
      </c>
    </row>
    <row r="35" spans="1:35" s="30" customFormat="1" ht="18.75">
      <c r="A35" s="34" t="s">
        <v>33</v>
      </c>
      <c r="B35" s="20">
        <f>H35+J35+L35+N35+P35+R35+T35+V35+X35+Z35+AB35+AD35</f>
        <v>790.8999999999997</v>
      </c>
      <c r="C35" s="20">
        <f>H35</f>
        <v>445.3014</v>
      </c>
      <c r="D35" s="20">
        <f>D32</f>
        <v>445.4</v>
      </c>
      <c r="E35" s="20">
        <f>E32</f>
        <v>273.52561</v>
      </c>
      <c r="F35" s="20">
        <f t="shared" si="20"/>
        <v>34.584095334429136</v>
      </c>
      <c r="G35" s="20">
        <f t="shared" si="21"/>
        <v>61.42482597180246</v>
      </c>
      <c r="H35" s="16">
        <f aca="true" t="shared" si="25" ref="H35:AD35">H32</f>
        <v>445.3014</v>
      </c>
      <c r="I35" s="16">
        <f>I32</f>
        <v>273.52561</v>
      </c>
      <c r="J35" s="16">
        <f t="shared" si="25"/>
        <v>42.7404</v>
      </c>
      <c r="K35" s="16"/>
      <c r="L35" s="16">
        <f t="shared" si="25"/>
        <v>15.9304</v>
      </c>
      <c r="M35" s="16"/>
      <c r="N35" s="16">
        <f t="shared" si="25"/>
        <v>15.9304</v>
      </c>
      <c r="O35" s="16"/>
      <c r="P35" s="16">
        <f t="shared" si="25"/>
        <v>15.9304</v>
      </c>
      <c r="Q35" s="16"/>
      <c r="R35" s="16">
        <f t="shared" si="25"/>
        <v>55.9304</v>
      </c>
      <c r="S35" s="16"/>
      <c r="T35" s="16">
        <f t="shared" si="25"/>
        <v>27.9304</v>
      </c>
      <c r="U35" s="16"/>
      <c r="V35" s="16">
        <f t="shared" si="25"/>
        <v>15.9304</v>
      </c>
      <c r="W35" s="16"/>
      <c r="X35" s="16">
        <f t="shared" si="25"/>
        <v>15.9304</v>
      </c>
      <c r="Y35" s="16"/>
      <c r="Z35" s="16">
        <f t="shared" si="25"/>
        <v>15.9304</v>
      </c>
      <c r="AA35" s="16"/>
      <c r="AB35" s="16">
        <f t="shared" si="25"/>
        <v>15.9304</v>
      </c>
      <c r="AC35" s="16"/>
      <c r="AD35" s="16">
        <f t="shared" si="25"/>
        <v>107.4846</v>
      </c>
      <c r="AE35" s="19"/>
      <c r="AF35" s="42"/>
      <c r="AG35" s="54">
        <f t="shared" si="2"/>
        <v>790.8999999999997</v>
      </c>
      <c r="AH35" s="54">
        <f t="shared" si="3"/>
        <v>445.3014</v>
      </c>
      <c r="AI35" s="54">
        <f t="shared" si="3"/>
        <v>273.52561</v>
      </c>
    </row>
    <row r="36" spans="1:35" s="30" customFormat="1" ht="18.75">
      <c r="A36" s="38" t="s">
        <v>18</v>
      </c>
      <c r="B36" s="20">
        <f>B8+B12+B27</f>
        <v>104681.5</v>
      </c>
      <c r="C36" s="20">
        <f>H36</f>
        <v>17935.434</v>
      </c>
      <c r="D36" s="20">
        <f>D6+D11+D26</f>
        <v>14559.69167</v>
      </c>
      <c r="E36" s="20">
        <f>E6+E11+E26</f>
        <v>14559.69167</v>
      </c>
      <c r="F36" s="20">
        <f t="shared" si="20"/>
        <v>13.908562324766075</v>
      </c>
      <c r="G36" s="20">
        <f t="shared" si="21"/>
        <v>81.17836273156254</v>
      </c>
      <c r="H36" s="20">
        <f aca="true" t="shared" si="26" ref="H36:AD36">H8+H12+H27</f>
        <v>17935.434</v>
      </c>
      <c r="I36" s="20">
        <f>J6+I12+I26</f>
        <v>14559.69167</v>
      </c>
      <c r="J36" s="20">
        <f t="shared" si="26"/>
        <v>8156.995999999999</v>
      </c>
      <c r="K36" s="20"/>
      <c r="L36" s="20">
        <f t="shared" si="26"/>
        <v>5367.832</v>
      </c>
      <c r="M36" s="20"/>
      <c r="N36" s="20">
        <f t="shared" si="26"/>
        <v>12905.364000000001</v>
      </c>
      <c r="O36" s="20"/>
      <c r="P36" s="20">
        <f t="shared" si="26"/>
        <v>6652.24</v>
      </c>
      <c r="Q36" s="20"/>
      <c r="R36" s="20">
        <f t="shared" si="26"/>
        <v>5204.197</v>
      </c>
      <c r="S36" s="20"/>
      <c r="T36" s="20">
        <f t="shared" si="26"/>
        <v>17265.831</v>
      </c>
      <c r="U36" s="20"/>
      <c r="V36" s="20">
        <f t="shared" si="26"/>
        <v>5558.601</v>
      </c>
      <c r="W36" s="20"/>
      <c r="X36" s="20">
        <f t="shared" si="26"/>
        <v>2816.224</v>
      </c>
      <c r="Y36" s="20"/>
      <c r="Z36" s="20">
        <f t="shared" si="26"/>
        <v>9680.595000000001</v>
      </c>
      <c r="AA36" s="20"/>
      <c r="AB36" s="20">
        <f t="shared" si="26"/>
        <v>4264.996999999999</v>
      </c>
      <c r="AC36" s="20"/>
      <c r="AD36" s="20">
        <f t="shared" si="26"/>
        <v>8873.189</v>
      </c>
      <c r="AE36" s="20"/>
      <c r="AF36" s="42"/>
      <c r="AG36" s="54">
        <f t="shared" si="2"/>
        <v>104681.5</v>
      </c>
      <c r="AH36" s="54">
        <f t="shared" si="3"/>
        <v>17935.434</v>
      </c>
      <c r="AI36" s="54">
        <f t="shared" si="3"/>
        <v>14559.69167</v>
      </c>
    </row>
    <row r="37" spans="1:32" s="53" customFormat="1" ht="18.75">
      <c r="A37" s="48"/>
      <c r="B37" s="49"/>
      <c r="C37" s="50"/>
      <c r="D37" s="50"/>
      <c r="E37" s="50"/>
      <c r="F37" s="50"/>
      <c r="G37" s="50"/>
      <c r="H37" s="55"/>
      <c r="I37" s="56"/>
      <c r="J37" s="55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1"/>
      <c r="AF37" s="52"/>
    </row>
    <row r="38" spans="1:32" s="10" customFormat="1" ht="18.75">
      <c r="A38" s="39"/>
      <c r="B38" s="92"/>
      <c r="C38" s="92"/>
      <c r="D38" s="92"/>
      <c r="E38" s="92"/>
      <c r="F38" s="92"/>
      <c r="G38" s="92"/>
      <c r="H38" s="58"/>
      <c r="I38" s="58"/>
      <c r="J38" s="59"/>
      <c r="K38" s="59"/>
      <c r="L38" s="59"/>
      <c r="M38" s="59"/>
      <c r="N38" s="59"/>
      <c r="O38" s="59"/>
      <c r="P38" s="59"/>
      <c r="Q38" s="60"/>
      <c r="R38" s="59"/>
      <c r="S38" s="59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1"/>
      <c r="AF38" s="3"/>
    </row>
    <row r="39" spans="1:32" s="10" customFormat="1" ht="15.75">
      <c r="A39" s="39"/>
      <c r="B39" s="24"/>
      <c r="C39" s="24"/>
      <c r="D39" s="24"/>
      <c r="E39" s="24"/>
      <c r="F39" s="24"/>
      <c r="G39" s="24"/>
      <c r="H39" s="23"/>
      <c r="I39" s="23"/>
      <c r="J39" s="3"/>
      <c r="K39" s="3"/>
      <c r="L39" s="3"/>
      <c r="M39" s="3"/>
      <c r="N39" s="3"/>
      <c r="O39" s="3"/>
      <c r="P39" s="3"/>
      <c r="Q39" s="4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</row>
    <row r="40" spans="1:32" s="10" customFormat="1" ht="18.75">
      <c r="A40" s="39"/>
      <c r="B40" s="92" t="s">
        <v>29</v>
      </c>
      <c r="C40" s="92"/>
      <c r="D40" s="92"/>
      <c r="E40" s="92"/>
      <c r="F40" s="92"/>
      <c r="G40" s="92"/>
      <c r="H40" s="92"/>
      <c r="I40" s="92"/>
      <c r="J40" s="3"/>
      <c r="K40" s="3"/>
      <c r="L40" s="3"/>
      <c r="M40" s="3"/>
      <c r="N40" s="3"/>
      <c r="O40" s="3"/>
      <c r="P40" s="3"/>
      <c r="Q40" s="4"/>
      <c r="R40" s="3"/>
      <c r="S40" s="3"/>
      <c r="T40" s="1"/>
      <c r="U40" s="1"/>
      <c r="V40" s="1"/>
      <c r="W40" s="1"/>
      <c r="X40" s="1"/>
      <c r="Y40" s="1"/>
      <c r="Z40" s="32"/>
      <c r="AA40" s="1"/>
      <c r="AB40" s="32"/>
      <c r="AC40" s="1"/>
      <c r="AD40" s="1"/>
      <c r="AE40" s="1"/>
      <c r="AF40" s="3"/>
    </row>
    <row r="41" spans="1:32" s="10" customFormat="1" ht="18.75">
      <c r="A41" s="39"/>
      <c r="B41" s="73"/>
      <c r="C41" s="73"/>
      <c r="D41" s="73"/>
      <c r="E41" s="73"/>
      <c r="F41" s="73"/>
      <c r="G41" s="73"/>
      <c r="H41" s="73"/>
      <c r="I41" s="73"/>
      <c r="J41" s="3"/>
      <c r="K41" s="3"/>
      <c r="L41" s="3"/>
      <c r="M41" s="3"/>
      <c r="N41" s="3"/>
      <c r="O41" s="3"/>
      <c r="P41" s="3"/>
      <c r="Q41" s="4"/>
      <c r="R41" s="3"/>
      <c r="S41" s="3"/>
      <c r="T41" s="1"/>
      <c r="U41" s="1"/>
      <c r="V41" s="1"/>
      <c r="W41" s="1"/>
      <c r="X41" s="1"/>
      <c r="Y41" s="1"/>
      <c r="Z41" s="32"/>
      <c r="AA41" s="1"/>
      <c r="AB41" s="32"/>
      <c r="AC41" s="1"/>
      <c r="AD41" s="1"/>
      <c r="AE41" s="1"/>
      <c r="AF41" s="3"/>
    </row>
    <row r="42" spans="1:9" ht="35.25" customHeight="1">
      <c r="A42" s="63"/>
      <c r="B42" s="92"/>
      <c r="C42" s="92"/>
      <c r="D42" s="92"/>
      <c r="E42" s="92"/>
      <c r="F42" s="92"/>
      <c r="G42" s="92"/>
      <c r="H42" s="31"/>
      <c r="I42" s="28"/>
    </row>
    <row r="43" spans="1:44" ht="35.25" customHeight="1">
      <c r="A43" s="63"/>
      <c r="B43" s="93"/>
      <c r="C43" s="93"/>
      <c r="D43" s="93"/>
      <c r="E43" s="93"/>
      <c r="F43" s="24"/>
      <c r="G43" s="24"/>
      <c r="H43" s="28"/>
      <c r="I43" s="31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</row>
    <row r="44" spans="2:44" ht="19.5" customHeight="1">
      <c r="B44" s="94"/>
      <c r="C44" s="95"/>
      <c r="D44" s="95"/>
      <c r="E44" s="95"/>
      <c r="F44" s="95"/>
      <c r="G44" s="2"/>
      <c r="I44" s="32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</row>
    <row r="45" spans="33:44" ht="48.75" customHeight="1"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"/>
    </row>
    <row r="46" ht="19.5" customHeight="1"/>
    <row r="47" ht="48.75" customHeight="1"/>
  </sheetData>
  <sheetProtection/>
  <mergeCells count="32">
    <mergeCell ref="B40:I40"/>
    <mergeCell ref="B42:G42"/>
    <mergeCell ref="B43:E43"/>
    <mergeCell ref="B44:F44"/>
    <mergeCell ref="AF17:AF19"/>
    <mergeCell ref="AF20:AF22"/>
    <mergeCell ref="AF23:AF25"/>
    <mergeCell ref="AF26:AF28"/>
    <mergeCell ref="AF29:AF32"/>
    <mergeCell ref="B38:G38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Width="0" horizontalDpi="600" verticalDpi="600" orientation="landscape" paperSize="8" scale="40" r:id="rId3"/>
  <colBreaks count="1" manualBreakCount="1">
    <brk id="29" max="4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E48" sqref="E48"/>
    </sheetView>
  </sheetViews>
  <sheetFormatPr defaultColWidth="9.140625" defaultRowHeight="12.75"/>
  <cols>
    <col min="1" max="16384" width="9.140625" style="11" customWidth="1"/>
  </cols>
  <sheetData>
    <row r="1" spans="1:2" ht="18.75">
      <c r="A1" s="115"/>
      <c r="B1" s="115"/>
    </row>
    <row r="10" spans="1:9" ht="23.25">
      <c r="A10" s="116" t="s">
        <v>25</v>
      </c>
      <c r="B10" s="116"/>
      <c r="C10" s="116"/>
      <c r="D10" s="116"/>
      <c r="E10" s="116"/>
      <c r="F10" s="116"/>
      <c r="G10" s="116"/>
      <c r="H10" s="116"/>
      <c r="I10" s="116"/>
    </row>
    <row r="11" spans="1:9" ht="23.25">
      <c r="A11" s="116" t="s">
        <v>19</v>
      </c>
      <c r="B11" s="116"/>
      <c r="C11" s="116"/>
      <c r="D11" s="116"/>
      <c r="E11" s="116"/>
      <c r="F11" s="116"/>
      <c r="G11" s="116"/>
      <c r="H11" s="116"/>
      <c r="I11" s="116"/>
    </row>
    <row r="13" spans="1:9" ht="27" customHeight="1">
      <c r="A13" s="117" t="s">
        <v>20</v>
      </c>
      <c r="B13" s="117"/>
      <c r="C13" s="117"/>
      <c r="D13" s="117"/>
      <c r="E13" s="117"/>
      <c r="F13" s="117"/>
      <c r="G13" s="117"/>
      <c r="H13" s="117"/>
      <c r="I13" s="117"/>
    </row>
    <row r="14" spans="1:9" ht="27" customHeight="1">
      <c r="A14" s="117" t="s">
        <v>21</v>
      </c>
      <c r="B14" s="117"/>
      <c r="C14" s="117"/>
      <c r="D14" s="117"/>
      <c r="E14" s="117"/>
      <c r="F14" s="117"/>
      <c r="G14" s="117"/>
      <c r="H14" s="117"/>
      <c r="I14" s="117"/>
    </row>
    <row r="15" spans="1:9" ht="78.75" customHeight="1">
      <c r="A15" s="118" t="s">
        <v>30</v>
      </c>
      <c r="B15" s="118"/>
      <c r="C15" s="118"/>
      <c r="D15" s="118"/>
      <c r="E15" s="118"/>
      <c r="F15" s="118"/>
      <c r="G15" s="118"/>
      <c r="H15" s="118"/>
      <c r="I15" s="118"/>
    </row>
    <row r="46" spans="1:9" ht="16.5">
      <c r="A46" s="114" t="s">
        <v>22</v>
      </c>
      <c r="B46" s="114"/>
      <c r="C46" s="114"/>
      <c r="D46" s="114"/>
      <c r="E46" s="114"/>
      <c r="F46" s="114"/>
      <c r="G46" s="114"/>
      <c r="H46" s="114"/>
      <c r="I46" s="114"/>
    </row>
    <row r="47" spans="1:9" ht="16.5">
      <c r="A47" s="114" t="s">
        <v>34</v>
      </c>
      <c r="B47" s="114"/>
      <c r="C47" s="114"/>
      <c r="D47" s="114"/>
      <c r="E47" s="114"/>
      <c r="F47" s="114"/>
      <c r="G47" s="114"/>
      <c r="H47" s="114"/>
      <c r="I47" s="114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2018-07-12T14:31:04Z</cp:lastPrinted>
  <dcterms:created xsi:type="dcterms:W3CDTF">1996-10-08T23:32:33Z</dcterms:created>
  <dcterms:modified xsi:type="dcterms:W3CDTF">2018-07-12T14:31:35Z</dcterms:modified>
  <cp:category/>
  <cp:version/>
  <cp:contentType/>
  <cp:contentStatus/>
</cp:coreProperties>
</file>