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Общая\ОТДЕЛ ИНФОРМАТИЗАЦИИ\На сайт ОАиГ\МП РЖС\"/>
    </mc:Choice>
  </mc:AlternateContent>
  <bookViews>
    <workbookView xWindow="0" yWindow="0" windowWidth="25200" windowHeight="11730"/>
  </bookViews>
  <sheets>
    <sheet name="на 01.10.2024" sheetId="5" r:id="rId1"/>
  </sheets>
  <definedNames>
    <definedName name="Z_009B3074_D8EC_4952_BF50_43CD64449612_.wvu.Cols" localSheetId="0" hidden="1">'на 01.10.2024'!$AG:$AG</definedName>
    <definedName name="Z_009B3074_D8EC_4952_BF50_43CD64449612_.wvu.Rows" localSheetId="0" hidden="1">'на 01.10.2024'!$128:$133</definedName>
    <definedName name="Z_09C3E205_981E_4A4E_BE89_8B7044192060_.wvu.Cols" localSheetId="0" hidden="1">'на 01.10.2024'!$AG:$AG</definedName>
    <definedName name="Z_09C3E205_981E_4A4E_BE89_8B7044192060_.wvu.Rows" localSheetId="0" hidden="1">'на 01.10.2024'!$128:$133</definedName>
    <definedName name="Z_0C2B9C2A_7B94_41EF_A2E6_F8AC9A67DE25_.wvu.Cols" localSheetId="0" hidden="1">'на 01.10.2024'!$AG:$AG</definedName>
    <definedName name="Z_0C2B9C2A_7B94_41EF_A2E6_F8AC9A67DE25_.wvu.Rows" localSheetId="0" hidden="1">'на 01.10.2024'!$128:$133</definedName>
    <definedName name="Z_47B983AB_FE5F_4725_860C_A2F29420596D_.wvu.Cols" localSheetId="0" hidden="1">'на 01.10.2024'!$AG:$AG</definedName>
    <definedName name="Z_47B983AB_FE5F_4725_860C_A2F29420596D_.wvu.Rows" localSheetId="0" hidden="1">'на 01.10.2024'!$128:$133</definedName>
    <definedName name="Z_4D0DFB57_2CBA_42F2_9A97_C453A6851FBA_.wvu.Cols" localSheetId="0" hidden="1">'на 01.10.2024'!$AG:$AG</definedName>
    <definedName name="Z_4D0DFB57_2CBA_42F2_9A97_C453A6851FBA_.wvu.Rows" localSheetId="0" hidden="1">'на 01.10.2024'!$128:$133</definedName>
    <definedName name="Z_4F41B9CC_959D_442C_80B0_1F0DB2C76D27_.wvu.Cols" localSheetId="0" hidden="1">'на 01.10.2024'!$AG:$AG</definedName>
    <definedName name="Z_4F41B9CC_959D_442C_80B0_1F0DB2C76D27_.wvu.Rows" localSheetId="0" hidden="1">'на 01.10.2024'!$128:$133</definedName>
    <definedName name="Z_533DC55B_6AD4_4674_9488_685EF2039F3E_.wvu.Cols" localSheetId="0" hidden="1">'на 01.10.2024'!$AG:$AG</definedName>
    <definedName name="Z_533DC55B_6AD4_4674_9488_685EF2039F3E_.wvu.Rows" localSheetId="0" hidden="1">'на 01.10.2024'!$128:$133</definedName>
    <definedName name="Z_602C8EDB_B9EF_4C85_B0D5_0558C3A0ABAB_.wvu.Cols" localSheetId="0" hidden="1">'на 01.10.2024'!$AG:$AG</definedName>
    <definedName name="Z_602C8EDB_B9EF_4C85_B0D5_0558C3A0ABAB_.wvu.Rows" localSheetId="0" hidden="1">'на 01.10.2024'!$128:$133</definedName>
    <definedName name="Z_69DABE6F_6182_4403_A4A2_969F10F1C13A_.wvu.Cols" localSheetId="0" hidden="1">'на 01.10.2024'!$AG:$AG</definedName>
    <definedName name="Z_69DABE6F_6182_4403_A4A2_969F10F1C13A_.wvu.Rows" localSheetId="0" hidden="1">'на 01.10.2024'!$128:$133</definedName>
    <definedName name="Z_6A602CB8_B24C_4ED4_B378_B27354BE0A1A_.wvu.Cols" localSheetId="0" hidden="1">'на 01.10.2024'!$AG:$AG</definedName>
    <definedName name="Z_6A602CB8_B24C_4ED4_B378_B27354BE0A1A_.wvu.Rows" localSheetId="0" hidden="1">'на 01.10.2024'!$128:$133</definedName>
    <definedName name="Z_74870EE6_26B9_40F7_9DC9_260EF16D8959_.wvu.Cols" localSheetId="0" hidden="1">'на 01.10.2024'!$AG:$AG</definedName>
    <definedName name="Z_74870EE6_26B9_40F7_9DC9_260EF16D8959_.wvu.Rows" localSheetId="0" hidden="1">'на 01.10.2024'!$128:$133</definedName>
    <definedName name="Z_770624BF_07F3_44B6_94C3_4CC447CDD45C_.wvu.Cols" localSheetId="0" hidden="1">'на 01.10.2024'!$AG:$AG</definedName>
    <definedName name="Z_770624BF_07F3_44B6_94C3_4CC447CDD45C_.wvu.Rows" localSheetId="0" hidden="1">'на 01.10.2024'!$128:$133</definedName>
    <definedName name="Z_7C130984_112A_4861_AA43_E2940708E3DC_.wvu.Cols" localSheetId="0" hidden="1">'на 01.10.2024'!$AG:$AG</definedName>
    <definedName name="Z_7C130984_112A_4861_AA43_E2940708E3DC_.wvu.Rows" localSheetId="0" hidden="1">'на 01.10.2024'!$128:$133</definedName>
    <definedName name="Z_84867370_1F3E_4368_AF79_FBCE46FFFE92_.wvu.Cols" localSheetId="0" hidden="1">'на 01.10.2024'!$AG:$AG</definedName>
    <definedName name="Z_84867370_1F3E_4368_AF79_FBCE46FFFE92_.wvu.Rows" localSheetId="0" hidden="1">'на 01.10.2024'!$128:$133</definedName>
    <definedName name="Z_85F4575B_DBC5_482A_9916_255D8F0BC94E_.wvu.Cols" localSheetId="0" hidden="1">'на 01.10.2024'!$AG:$AG</definedName>
    <definedName name="Z_85F4575B_DBC5_482A_9916_255D8F0BC94E_.wvu.Rows" localSheetId="0" hidden="1">'на 01.10.2024'!$128:$133</definedName>
    <definedName name="Z_959E901C_5DDE_42EE_AE94_AB8976B5E00B_.wvu.Cols" localSheetId="0" hidden="1">'на 01.10.2024'!$AG:$AG</definedName>
    <definedName name="Z_959E901C_5DDE_42EE_AE94_AB8976B5E00B_.wvu.Rows" localSheetId="0" hidden="1">'на 01.10.2024'!$128:$133</definedName>
    <definedName name="Z_B1BF08D1_D416_4B47_ADD0_4F59132DC9E8_.wvu.Cols" localSheetId="0" hidden="1">'на 01.10.2024'!$AG:$AG</definedName>
    <definedName name="Z_B1BF08D1_D416_4B47_ADD0_4F59132DC9E8_.wvu.Rows" localSheetId="0" hidden="1">'на 01.10.2024'!$128:$133</definedName>
    <definedName name="Z_D01FA037_9AEC_4167_ADB8_2F327C01ECE6_.wvu.Cols" localSheetId="0" hidden="1">'на 01.10.2024'!$AG:$AG</definedName>
    <definedName name="Z_D01FA037_9AEC_4167_ADB8_2F327C01ECE6_.wvu.Rows" localSheetId="0" hidden="1">'на 01.10.2024'!$128:$133</definedName>
    <definedName name="Z_DAA8A688_7558_4B5B_8DBD_E2629BD9E9A8_.wvu.Cols" localSheetId="0" hidden="1">'на 01.10.2024'!$AG:$AG</definedName>
    <definedName name="Z_DAA8A688_7558_4B5B_8DBD_E2629BD9E9A8_.wvu.Rows" localSheetId="0" hidden="1">'на 01.10.2024'!$128:$133</definedName>
    <definedName name="Z_E508E171_4ED9_4B07_84DF_DA28C60E1969_.wvu.Cols" localSheetId="0" hidden="1">'на 01.10.2024'!$AG:$AG</definedName>
    <definedName name="Z_E508E171_4ED9_4B07_84DF_DA28C60E1969_.wvu.Rows" localSheetId="0" hidden="1">'на 01.10.2024'!$128:$133</definedName>
    <definedName name="Z_F679EF4A_C5FD_4B86_B87B_D85968E0F2CA_.wvu.Cols" localSheetId="0" hidden="1">'на 01.10.2024'!$AG:$AG</definedName>
    <definedName name="Z_F679EF4A_C5FD_4B86_B87B_D85968E0F2CA_.wvu.Rows" localSheetId="0" hidden="1">'на 01.10.2024'!$128:$133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5" l="1"/>
  <c r="G87" i="5"/>
  <c r="G88" i="5"/>
  <c r="F90" i="5"/>
  <c r="F87" i="5"/>
  <c r="F88" i="5"/>
  <c r="C54" i="5" l="1"/>
  <c r="C24" i="5" l="1"/>
  <c r="I127" i="5" l="1"/>
  <c r="J127" i="5"/>
  <c r="K127" i="5"/>
  <c r="E127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H127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H124" i="5"/>
  <c r="H125" i="5"/>
  <c r="H123" i="5"/>
  <c r="B123" i="5" s="1"/>
  <c r="E124" i="5"/>
  <c r="E123" i="5"/>
  <c r="D127" i="5"/>
  <c r="D124" i="5"/>
  <c r="D123" i="5"/>
  <c r="C127" i="5"/>
  <c r="C124" i="5"/>
  <c r="C125" i="5"/>
  <c r="C123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H116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H113" i="5"/>
  <c r="H114" i="5"/>
  <c r="H112" i="5"/>
  <c r="E116" i="5"/>
  <c r="E113" i="5"/>
  <c r="E112" i="5"/>
  <c r="D116" i="5"/>
  <c r="D113" i="5"/>
  <c r="D112" i="5"/>
  <c r="C116" i="5"/>
  <c r="C113" i="5"/>
  <c r="C114" i="5"/>
  <c r="C112" i="5"/>
  <c r="B112" i="5"/>
  <c r="E69" i="5"/>
  <c r="G69" i="5" s="1"/>
  <c r="D69" i="5"/>
  <c r="C69" i="5"/>
  <c r="B69" i="5"/>
  <c r="E68" i="5"/>
  <c r="D68" i="5" s="1"/>
  <c r="C68" i="5"/>
  <c r="B68" i="5"/>
  <c r="F68" i="5" s="1"/>
  <c r="E67" i="5"/>
  <c r="G67" i="5" s="1"/>
  <c r="C67" i="5"/>
  <c r="B67" i="5"/>
  <c r="E66" i="5"/>
  <c r="D66" i="5" s="1"/>
  <c r="C66" i="5"/>
  <c r="B66" i="5"/>
  <c r="F66" i="5" s="1"/>
  <c r="E65" i="5"/>
  <c r="G65" i="5" s="1"/>
  <c r="D65" i="5"/>
  <c r="C65" i="5"/>
  <c r="B65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C64" i="5"/>
  <c r="B64" i="5" l="1"/>
  <c r="D64" i="5"/>
  <c r="E64" i="5"/>
  <c r="G64" i="5" s="1"/>
  <c r="F64" i="5"/>
  <c r="D67" i="5"/>
  <c r="G66" i="5"/>
  <c r="G68" i="5"/>
  <c r="F65" i="5"/>
  <c r="F67" i="5"/>
  <c r="F69" i="5"/>
  <c r="AE126" i="5" l="1"/>
  <c r="AD126" i="5"/>
  <c r="AC126" i="5"/>
  <c r="AB126" i="5"/>
  <c r="AA126" i="5"/>
  <c r="Z126" i="5"/>
  <c r="B126" i="5" s="1"/>
  <c r="Y126" i="5"/>
  <c r="X126" i="5"/>
  <c r="W126" i="5"/>
  <c r="V126" i="5"/>
  <c r="U126" i="5"/>
  <c r="T126" i="5"/>
  <c r="S126" i="5"/>
  <c r="R126" i="5"/>
  <c r="Q126" i="5"/>
  <c r="P126" i="5"/>
  <c r="O126" i="5"/>
  <c r="N126" i="5"/>
  <c r="M126" i="5"/>
  <c r="L126" i="5"/>
  <c r="K126" i="5"/>
  <c r="J126" i="5"/>
  <c r="I126" i="5"/>
  <c r="H126" i="5"/>
  <c r="K122" i="5"/>
  <c r="AA122" i="5"/>
  <c r="Z122" i="5"/>
  <c r="AE121" i="5"/>
  <c r="AD121" i="5"/>
  <c r="AC121" i="5"/>
  <c r="AB121" i="5"/>
  <c r="AA121" i="5"/>
  <c r="Z121" i="5"/>
  <c r="Y121" i="5"/>
  <c r="X121" i="5"/>
  <c r="W121" i="5"/>
  <c r="V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I121" i="5"/>
  <c r="H121" i="5"/>
  <c r="AE120" i="5"/>
  <c r="AD120" i="5"/>
  <c r="AC120" i="5"/>
  <c r="AB120" i="5"/>
  <c r="AA120" i="5"/>
  <c r="Z120" i="5"/>
  <c r="Y120" i="5"/>
  <c r="X120" i="5"/>
  <c r="W120" i="5"/>
  <c r="V120" i="5"/>
  <c r="U120" i="5"/>
  <c r="T120" i="5"/>
  <c r="S120" i="5"/>
  <c r="R120" i="5"/>
  <c r="Q120" i="5"/>
  <c r="P120" i="5"/>
  <c r="O120" i="5"/>
  <c r="N120" i="5"/>
  <c r="M120" i="5"/>
  <c r="L120" i="5"/>
  <c r="K120" i="5"/>
  <c r="J120" i="5"/>
  <c r="I120" i="5"/>
  <c r="H120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AE118" i="5"/>
  <c r="AD118" i="5"/>
  <c r="AC118" i="5"/>
  <c r="AB118" i="5"/>
  <c r="AA118" i="5"/>
  <c r="Z118" i="5"/>
  <c r="Y118" i="5"/>
  <c r="X118" i="5"/>
  <c r="W118" i="5"/>
  <c r="V118" i="5"/>
  <c r="U118" i="5"/>
  <c r="T118" i="5"/>
  <c r="S118" i="5"/>
  <c r="R118" i="5"/>
  <c r="Q118" i="5"/>
  <c r="P118" i="5"/>
  <c r="O118" i="5"/>
  <c r="N118" i="5"/>
  <c r="M118" i="5"/>
  <c r="L118" i="5"/>
  <c r="K118" i="5"/>
  <c r="J118" i="5"/>
  <c r="I118" i="5"/>
  <c r="H118" i="5"/>
  <c r="Y117" i="5"/>
  <c r="X117" i="5"/>
  <c r="Q117" i="5"/>
  <c r="P117" i="5"/>
  <c r="I117" i="5"/>
  <c r="H117" i="5"/>
  <c r="AD132" i="5"/>
  <c r="Z132" i="5"/>
  <c r="V132" i="5"/>
  <c r="R132" i="5"/>
  <c r="Q132" i="5"/>
  <c r="P132" i="5"/>
  <c r="N132" i="5"/>
  <c r="J132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AC131" i="5"/>
  <c r="AB131" i="5"/>
  <c r="M131" i="5"/>
  <c r="L131" i="5"/>
  <c r="X130" i="5"/>
  <c r="U130" i="5"/>
  <c r="T130" i="5"/>
  <c r="I130" i="5"/>
  <c r="H130" i="5"/>
  <c r="AD129" i="5"/>
  <c r="AC129" i="5"/>
  <c r="AB129" i="5"/>
  <c r="Z129" i="5"/>
  <c r="X111" i="5"/>
  <c r="U129" i="5"/>
  <c r="T129" i="5"/>
  <c r="P129" i="5"/>
  <c r="N129" i="5"/>
  <c r="M129" i="5"/>
  <c r="L129" i="5"/>
  <c r="J129" i="5"/>
  <c r="I111" i="5"/>
  <c r="H111" i="5"/>
  <c r="E110" i="5"/>
  <c r="D110" i="5" s="1"/>
  <c r="C110" i="5"/>
  <c r="B110" i="5"/>
  <c r="E109" i="5"/>
  <c r="D109" i="5" s="1"/>
  <c r="C109" i="5"/>
  <c r="B109" i="5"/>
  <c r="E108" i="5"/>
  <c r="D108" i="5" s="1"/>
  <c r="C108" i="5"/>
  <c r="B108" i="5"/>
  <c r="E107" i="5"/>
  <c r="D107" i="5" s="1"/>
  <c r="C107" i="5"/>
  <c r="B107" i="5"/>
  <c r="B106" i="5" s="1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E104" i="5"/>
  <c r="D104" i="5" s="1"/>
  <c r="C104" i="5"/>
  <c r="B104" i="5"/>
  <c r="E103" i="5"/>
  <c r="D103" i="5" s="1"/>
  <c r="C103" i="5"/>
  <c r="B103" i="5"/>
  <c r="E102" i="5"/>
  <c r="D102" i="5" s="1"/>
  <c r="C102" i="5"/>
  <c r="B102" i="5"/>
  <c r="E101" i="5"/>
  <c r="D101" i="5" s="1"/>
  <c r="D100" i="5" s="1"/>
  <c r="C101" i="5"/>
  <c r="B101" i="5"/>
  <c r="AE100" i="5"/>
  <c r="AD100" i="5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E100" i="5"/>
  <c r="E98" i="5"/>
  <c r="D98" i="5" s="1"/>
  <c r="C98" i="5"/>
  <c r="B98" i="5"/>
  <c r="E97" i="5"/>
  <c r="E94" i="5" s="1"/>
  <c r="C97" i="5"/>
  <c r="B97" i="5"/>
  <c r="E96" i="5"/>
  <c r="D96" i="5" s="1"/>
  <c r="C96" i="5"/>
  <c r="B96" i="5"/>
  <c r="E95" i="5"/>
  <c r="D95" i="5" s="1"/>
  <c r="C95" i="5"/>
  <c r="B95" i="5"/>
  <c r="B94" i="5" s="1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E90" i="5"/>
  <c r="D90" i="5"/>
  <c r="C90" i="5"/>
  <c r="B90" i="5"/>
  <c r="E89" i="5"/>
  <c r="C89" i="5"/>
  <c r="B89" i="5"/>
  <c r="E88" i="5"/>
  <c r="D88" i="5" s="1"/>
  <c r="C88" i="5"/>
  <c r="B88" i="5"/>
  <c r="E87" i="5"/>
  <c r="D87" i="5" s="1"/>
  <c r="C87" i="5"/>
  <c r="B87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E86" i="5"/>
  <c r="E84" i="5"/>
  <c r="C84" i="5"/>
  <c r="B84" i="5"/>
  <c r="E83" i="5"/>
  <c r="C83" i="5"/>
  <c r="B83" i="5"/>
  <c r="E82" i="5"/>
  <c r="D82" i="5" s="1"/>
  <c r="C82" i="5"/>
  <c r="B82" i="5"/>
  <c r="E81" i="5"/>
  <c r="D81" i="5" s="1"/>
  <c r="C81" i="5"/>
  <c r="B81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F78" i="5"/>
  <c r="E78" i="5"/>
  <c r="C78" i="5"/>
  <c r="B78" i="5"/>
  <c r="G77" i="5"/>
  <c r="E77" i="5"/>
  <c r="C77" i="5"/>
  <c r="B77" i="5"/>
  <c r="E76" i="5"/>
  <c r="C76" i="5"/>
  <c r="B76" i="5"/>
  <c r="E75" i="5"/>
  <c r="D75" i="5" s="1"/>
  <c r="C75" i="5"/>
  <c r="B75" i="5"/>
  <c r="E74" i="5"/>
  <c r="C74" i="5"/>
  <c r="B74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E73" i="5"/>
  <c r="E62" i="5"/>
  <c r="D62" i="5" s="1"/>
  <c r="C62" i="5"/>
  <c r="B62" i="5"/>
  <c r="E61" i="5"/>
  <c r="C61" i="5"/>
  <c r="B61" i="5"/>
  <c r="E60" i="5"/>
  <c r="C60" i="5"/>
  <c r="B60" i="5"/>
  <c r="E59" i="5"/>
  <c r="C59" i="5"/>
  <c r="B59" i="5"/>
  <c r="E58" i="5"/>
  <c r="G58" i="5" s="1"/>
  <c r="C58" i="5"/>
  <c r="B58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E55" i="5"/>
  <c r="C55" i="5"/>
  <c r="B55" i="5"/>
  <c r="E54" i="5"/>
  <c r="D54" i="5" s="1"/>
  <c r="G54" i="5"/>
  <c r="B54" i="5"/>
  <c r="F54" i="5" s="1"/>
  <c r="E53" i="5"/>
  <c r="D53" i="5" s="1"/>
  <c r="C53" i="5"/>
  <c r="B53" i="5"/>
  <c r="E52" i="5"/>
  <c r="D52" i="5" s="1"/>
  <c r="C52" i="5"/>
  <c r="B52" i="5"/>
  <c r="E51" i="5"/>
  <c r="C51" i="5"/>
  <c r="B51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E48" i="5"/>
  <c r="D48" i="5" s="1"/>
  <c r="C48" i="5"/>
  <c r="B48" i="5"/>
  <c r="E47" i="5"/>
  <c r="D47" i="5" s="1"/>
  <c r="C47" i="5"/>
  <c r="B47" i="5"/>
  <c r="E46" i="5"/>
  <c r="D46" i="5" s="1"/>
  <c r="C46" i="5"/>
  <c r="B46" i="5"/>
  <c r="E45" i="5"/>
  <c r="C45" i="5"/>
  <c r="B45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E42" i="5"/>
  <c r="D42" i="5" s="1"/>
  <c r="C42" i="5"/>
  <c r="B42" i="5"/>
  <c r="E41" i="5"/>
  <c r="D41" i="5" s="1"/>
  <c r="C41" i="5"/>
  <c r="B41" i="5"/>
  <c r="E40" i="5"/>
  <c r="C40" i="5"/>
  <c r="B40" i="5"/>
  <c r="E39" i="5"/>
  <c r="C39" i="5"/>
  <c r="B39" i="5"/>
  <c r="E38" i="5"/>
  <c r="C38" i="5"/>
  <c r="B38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E35" i="5"/>
  <c r="D35" i="5" s="1"/>
  <c r="C35" i="5"/>
  <c r="B35" i="5"/>
  <c r="B116" i="5" s="1"/>
  <c r="E34" i="5"/>
  <c r="D34" i="5" s="1"/>
  <c r="C34" i="5"/>
  <c r="B34" i="5"/>
  <c r="E33" i="5"/>
  <c r="D33" i="5" s="1"/>
  <c r="C33" i="5"/>
  <c r="B33" i="5"/>
  <c r="E32" i="5"/>
  <c r="D32" i="5" s="1"/>
  <c r="C32" i="5"/>
  <c r="B32" i="5"/>
  <c r="E31" i="5"/>
  <c r="D31" i="5" s="1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E28" i="5"/>
  <c r="D28" i="5" s="1"/>
  <c r="C28" i="5"/>
  <c r="B28" i="5"/>
  <c r="E27" i="5"/>
  <c r="D27" i="5" s="1"/>
  <c r="C27" i="5"/>
  <c r="B27" i="5"/>
  <c r="E26" i="5"/>
  <c r="C26" i="5"/>
  <c r="B26" i="5"/>
  <c r="E25" i="5"/>
  <c r="C25" i="5"/>
  <c r="B25" i="5"/>
  <c r="E24" i="5"/>
  <c r="D24" i="5" s="1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E20" i="5"/>
  <c r="D20" i="5" s="1"/>
  <c r="C20" i="5"/>
  <c r="B20" i="5"/>
  <c r="E19" i="5"/>
  <c r="D19" i="5" s="1"/>
  <c r="C19" i="5"/>
  <c r="B19" i="5"/>
  <c r="E18" i="5"/>
  <c r="D18" i="5" s="1"/>
  <c r="C18" i="5"/>
  <c r="B18" i="5"/>
  <c r="E17" i="5"/>
  <c r="D17" i="5" s="1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E14" i="5"/>
  <c r="C14" i="5"/>
  <c r="B14" i="5"/>
  <c r="E13" i="5"/>
  <c r="C13" i="5"/>
  <c r="B13" i="5"/>
  <c r="E12" i="5"/>
  <c r="C12" i="5"/>
  <c r="B12" i="5"/>
  <c r="E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D97" i="5" l="1"/>
  <c r="E125" i="5"/>
  <c r="E114" i="5"/>
  <c r="B114" i="5"/>
  <c r="B113" i="5"/>
  <c r="D14" i="5"/>
  <c r="B30" i="5"/>
  <c r="C37" i="5"/>
  <c r="F39" i="5"/>
  <c r="D38" i="5"/>
  <c r="B120" i="5"/>
  <c r="C10" i="5"/>
  <c r="D12" i="5"/>
  <c r="C16" i="5"/>
  <c r="D25" i="5"/>
  <c r="G34" i="5"/>
  <c r="G62" i="5"/>
  <c r="C23" i="5"/>
  <c r="F83" i="5"/>
  <c r="C94" i="5"/>
  <c r="F109" i="5"/>
  <c r="B10" i="5"/>
  <c r="G19" i="5"/>
  <c r="B44" i="5"/>
  <c r="F52" i="5"/>
  <c r="F74" i="5"/>
  <c r="C80" i="5"/>
  <c r="C100" i="5"/>
  <c r="G100" i="5" s="1"/>
  <c r="G109" i="5"/>
  <c r="U111" i="5"/>
  <c r="F13" i="5"/>
  <c r="B16" i="5"/>
  <c r="G32" i="5"/>
  <c r="F40" i="5"/>
  <c r="G52" i="5"/>
  <c r="G97" i="5"/>
  <c r="D94" i="5"/>
  <c r="B57" i="5"/>
  <c r="B50" i="5"/>
  <c r="G125" i="5"/>
  <c r="C30" i="5"/>
  <c r="D39" i="5"/>
  <c r="C44" i="5"/>
  <c r="F58" i="5"/>
  <c r="F60" i="5"/>
  <c r="D74" i="5"/>
  <c r="F77" i="5"/>
  <c r="D83" i="5"/>
  <c r="C86" i="5"/>
  <c r="F94" i="5"/>
  <c r="F97" i="5"/>
  <c r="E106" i="5"/>
  <c r="F106" i="5" s="1"/>
  <c r="AD111" i="5"/>
  <c r="K132" i="5"/>
  <c r="O132" i="5"/>
  <c r="S132" i="5"/>
  <c r="W132" i="5"/>
  <c r="AA132" i="5"/>
  <c r="AE132" i="5"/>
  <c r="H132" i="5"/>
  <c r="X132" i="5"/>
  <c r="I131" i="5"/>
  <c r="Q131" i="5"/>
  <c r="U131" i="5"/>
  <c r="Y131" i="5"/>
  <c r="P111" i="5"/>
  <c r="I132" i="5"/>
  <c r="Y132" i="5"/>
  <c r="B124" i="5"/>
  <c r="N122" i="5"/>
  <c r="R122" i="5"/>
  <c r="V122" i="5"/>
  <c r="AD122" i="5"/>
  <c r="B127" i="5"/>
  <c r="F19" i="5"/>
  <c r="C115" i="5"/>
  <c r="F34" i="5"/>
  <c r="F47" i="5"/>
  <c r="G48" i="5"/>
  <c r="G60" i="5"/>
  <c r="G74" i="5"/>
  <c r="B80" i="5"/>
  <c r="B86" i="5"/>
  <c r="F103" i="5"/>
  <c r="B100" i="5"/>
  <c r="T111" i="5"/>
  <c r="Q111" i="5"/>
  <c r="Y111" i="5"/>
  <c r="O122" i="5"/>
  <c r="S122" i="5"/>
  <c r="W122" i="5"/>
  <c r="AE122" i="5"/>
  <c r="E16" i="5"/>
  <c r="F17" i="5"/>
  <c r="B23" i="5"/>
  <c r="F32" i="5"/>
  <c r="B37" i="5"/>
  <c r="G39" i="5"/>
  <c r="F42" i="5"/>
  <c r="F45" i="5"/>
  <c r="C50" i="5"/>
  <c r="D58" i="5"/>
  <c r="D60" i="5"/>
  <c r="F62" i="5"/>
  <c r="C73" i="5"/>
  <c r="D77" i="5"/>
  <c r="G83" i="5"/>
  <c r="G103" i="5"/>
  <c r="D106" i="5"/>
  <c r="B118" i="5"/>
  <c r="P131" i="5"/>
  <c r="T131" i="5"/>
  <c r="X131" i="5"/>
  <c r="D16" i="5"/>
  <c r="G16" i="5"/>
  <c r="D30" i="5"/>
  <c r="E118" i="5"/>
  <c r="C119" i="5"/>
  <c r="C130" i="5"/>
  <c r="G12" i="5"/>
  <c r="C121" i="5"/>
  <c r="G14" i="5"/>
  <c r="G17" i="5"/>
  <c r="G25" i="5"/>
  <c r="G27" i="5"/>
  <c r="G51" i="5"/>
  <c r="F51" i="5"/>
  <c r="E50" i="5"/>
  <c r="G55" i="5"/>
  <c r="F55" i="5"/>
  <c r="L130" i="5"/>
  <c r="L111" i="5"/>
  <c r="J122" i="5"/>
  <c r="F11" i="5"/>
  <c r="F16" i="5"/>
  <c r="F24" i="5"/>
  <c r="F31" i="5"/>
  <c r="F33" i="5"/>
  <c r="F35" i="5"/>
  <c r="F38" i="5"/>
  <c r="G40" i="5"/>
  <c r="F41" i="5"/>
  <c r="G45" i="5"/>
  <c r="F46" i="5"/>
  <c r="D59" i="5"/>
  <c r="G59" i="5"/>
  <c r="B73" i="5"/>
  <c r="F73" i="5" s="1"/>
  <c r="D89" i="5"/>
  <c r="G89" i="5"/>
  <c r="J111" i="5"/>
  <c r="C118" i="5"/>
  <c r="Y130" i="5"/>
  <c r="E121" i="5"/>
  <c r="G18" i="5"/>
  <c r="G20" i="5"/>
  <c r="E23" i="5"/>
  <c r="G24" i="5"/>
  <c r="G26" i="5"/>
  <c r="E126" i="5"/>
  <c r="G127" i="5"/>
  <c r="G28" i="5"/>
  <c r="E30" i="5"/>
  <c r="G31" i="5"/>
  <c r="G33" i="5"/>
  <c r="G35" i="5"/>
  <c r="E37" i="5"/>
  <c r="G38" i="5"/>
  <c r="G41" i="5"/>
  <c r="E44" i="5"/>
  <c r="G46" i="5"/>
  <c r="G53" i="5"/>
  <c r="F53" i="5"/>
  <c r="C57" i="5"/>
  <c r="F59" i="5"/>
  <c r="D61" i="5"/>
  <c r="D115" i="5" s="1"/>
  <c r="G61" i="5"/>
  <c r="G73" i="5"/>
  <c r="D76" i="5"/>
  <c r="D73" i="5" s="1"/>
  <c r="G76" i="5"/>
  <c r="D84" i="5"/>
  <c r="E80" i="5"/>
  <c r="F89" i="5"/>
  <c r="F100" i="5"/>
  <c r="N111" i="5"/>
  <c r="R129" i="5"/>
  <c r="R111" i="5"/>
  <c r="V129" i="5"/>
  <c r="V111" i="5"/>
  <c r="D119" i="5"/>
  <c r="L132" i="5"/>
  <c r="L117" i="5"/>
  <c r="T132" i="5"/>
  <c r="T117" i="5"/>
  <c r="AB132" i="5"/>
  <c r="AB117" i="5"/>
  <c r="B125" i="5"/>
  <c r="B131" i="5" s="1"/>
  <c r="H131" i="5"/>
  <c r="P130" i="5"/>
  <c r="E120" i="5"/>
  <c r="AB130" i="5"/>
  <c r="AB111" i="5"/>
  <c r="F18" i="5"/>
  <c r="F20" i="5"/>
  <c r="F26" i="5"/>
  <c r="D126" i="5"/>
  <c r="F28" i="5"/>
  <c r="M130" i="5"/>
  <c r="M111" i="5"/>
  <c r="AC130" i="5"/>
  <c r="AC111" i="5"/>
  <c r="F127" i="5"/>
  <c r="E10" i="5"/>
  <c r="G11" i="5"/>
  <c r="C120" i="5"/>
  <c r="G13" i="5"/>
  <c r="D11" i="5"/>
  <c r="B119" i="5"/>
  <c r="F12" i="5"/>
  <c r="D13" i="5"/>
  <c r="B121" i="5"/>
  <c r="F14" i="5"/>
  <c r="F25" i="5"/>
  <c r="D26" i="5"/>
  <c r="B115" i="5"/>
  <c r="F27" i="5"/>
  <c r="D40" i="5"/>
  <c r="D37" i="5" s="1"/>
  <c r="G42" i="5"/>
  <c r="D45" i="5"/>
  <c r="D44" i="5" s="1"/>
  <c r="G47" i="5"/>
  <c r="F48" i="5"/>
  <c r="D51" i="5"/>
  <c r="D55" i="5"/>
  <c r="F61" i="5"/>
  <c r="F76" i="5"/>
  <c r="D78" i="5"/>
  <c r="G78" i="5"/>
  <c r="D86" i="5"/>
  <c r="Z111" i="5"/>
  <c r="K129" i="5"/>
  <c r="K111" i="5"/>
  <c r="O129" i="5"/>
  <c r="O111" i="5"/>
  <c r="S129" i="5"/>
  <c r="S111" i="5"/>
  <c r="W129" i="5"/>
  <c r="W111" i="5"/>
  <c r="AA129" i="5"/>
  <c r="AA111" i="5"/>
  <c r="AE129" i="5"/>
  <c r="AE111" i="5"/>
  <c r="E115" i="5"/>
  <c r="E119" i="5"/>
  <c r="M132" i="5"/>
  <c r="M117" i="5"/>
  <c r="U132" i="5"/>
  <c r="U117" i="5"/>
  <c r="AC132" i="5"/>
  <c r="AC117" i="5"/>
  <c r="C126" i="5"/>
  <c r="Q130" i="5"/>
  <c r="C106" i="5"/>
  <c r="J130" i="5"/>
  <c r="N130" i="5"/>
  <c r="R130" i="5"/>
  <c r="V130" i="5"/>
  <c r="Z130" i="5"/>
  <c r="AD130" i="5"/>
  <c r="J131" i="5"/>
  <c r="N131" i="5"/>
  <c r="R131" i="5"/>
  <c r="V131" i="5"/>
  <c r="Z131" i="5"/>
  <c r="AD131" i="5"/>
  <c r="J117" i="5"/>
  <c r="N117" i="5"/>
  <c r="R117" i="5"/>
  <c r="V117" i="5"/>
  <c r="Z117" i="5"/>
  <c r="AD117" i="5"/>
  <c r="H122" i="5"/>
  <c r="H128" i="5" s="1"/>
  <c r="L122" i="5"/>
  <c r="P122" i="5"/>
  <c r="T122" i="5"/>
  <c r="X122" i="5"/>
  <c r="X128" i="5" s="1"/>
  <c r="AB122" i="5"/>
  <c r="H129" i="5"/>
  <c r="X129" i="5"/>
  <c r="E57" i="5"/>
  <c r="G94" i="5"/>
  <c r="K130" i="5"/>
  <c r="O130" i="5"/>
  <c r="S130" i="5"/>
  <c r="W130" i="5"/>
  <c r="AA130" i="5"/>
  <c r="AE130" i="5"/>
  <c r="K131" i="5"/>
  <c r="O131" i="5"/>
  <c r="S131" i="5"/>
  <c r="W131" i="5"/>
  <c r="AA131" i="5"/>
  <c r="AE131" i="5"/>
  <c r="K117" i="5"/>
  <c r="O117" i="5"/>
  <c r="S117" i="5"/>
  <c r="W117" i="5"/>
  <c r="AA117" i="5"/>
  <c r="AE117" i="5"/>
  <c r="I122" i="5"/>
  <c r="I128" i="5" s="1"/>
  <c r="M122" i="5"/>
  <c r="Q122" i="5"/>
  <c r="U122" i="5"/>
  <c r="Y122" i="5"/>
  <c r="AC122" i="5"/>
  <c r="I129" i="5"/>
  <c r="Q129" i="5"/>
  <c r="Y129" i="5"/>
  <c r="D125" i="5" l="1"/>
  <c r="D114" i="5"/>
  <c r="AD128" i="5"/>
  <c r="T128" i="5"/>
  <c r="P128" i="5"/>
  <c r="D121" i="5"/>
  <c r="D57" i="5"/>
  <c r="Y128" i="5"/>
  <c r="G106" i="5"/>
  <c r="D80" i="5"/>
  <c r="C122" i="5"/>
  <c r="Z128" i="5"/>
  <c r="U128" i="5"/>
  <c r="B122" i="5"/>
  <c r="Q128" i="5"/>
  <c r="W128" i="5"/>
  <c r="D50" i="5"/>
  <c r="B117" i="5"/>
  <c r="C131" i="5"/>
  <c r="C132" i="5"/>
  <c r="V128" i="5"/>
  <c r="L128" i="5"/>
  <c r="D132" i="5"/>
  <c r="C117" i="5"/>
  <c r="AE128" i="5"/>
  <c r="O128" i="5"/>
  <c r="D120" i="5"/>
  <c r="D118" i="5"/>
  <c r="D10" i="5"/>
  <c r="AC128" i="5"/>
  <c r="E131" i="5"/>
  <c r="G114" i="5"/>
  <c r="F114" i="5"/>
  <c r="F30" i="5"/>
  <c r="G30" i="5"/>
  <c r="F23" i="5"/>
  <c r="G23" i="5"/>
  <c r="E132" i="5"/>
  <c r="G116" i="5"/>
  <c r="F116" i="5"/>
  <c r="G119" i="5"/>
  <c r="F119" i="5"/>
  <c r="AA128" i="5"/>
  <c r="S128" i="5"/>
  <c r="K128" i="5"/>
  <c r="F10" i="5"/>
  <c r="G10" i="5"/>
  <c r="AB128" i="5"/>
  <c r="F120" i="5"/>
  <c r="G120" i="5"/>
  <c r="F44" i="5"/>
  <c r="G44" i="5"/>
  <c r="E130" i="5"/>
  <c r="G113" i="5"/>
  <c r="F113" i="5"/>
  <c r="B111" i="5"/>
  <c r="B129" i="5"/>
  <c r="F50" i="5"/>
  <c r="G50" i="5"/>
  <c r="E129" i="5"/>
  <c r="G112" i="5"/>
  <c r="E111" i="5"/>
  <c r="F112" i="5"/>
  <c r="G126" i="5"/>
  <c r="F126" i="5"/>
  <c r="G121" i="5"/>
  <c r="F121" i="5"/>
  <c r="C111" i="5"/>
  <c r="C129" i="5"/>
  <c r="N128" i="5"/>
  <c r="F37" i="5"/>
  <c r="G37" i="5"/>
  <c r="F57" i="5"/>
  <c r="G57" i="5"/>
  <c r="G123" i="5"/>
  <c r="E122" i="5"/>
  <c r="F123" i="5"/>
  <c r="G115" i="5"/>
  <c r="F115" i="5"/>
  <c r="B132" i="5"/>
  <c r="B130" i="5"/>
  <c r="M128" i="5"/>
  <c r="F125" i="5"/>
  <c r="R128" i="5"/>
  <c r="G124" i="5"/>
  <c r="F124" i="5"/>
  <c r="J128" i="5"/>
  <c r="G118" i="5"/>
  <c r="E117" i="5"/>
  <c r="F118" i="5"/>
  <c r="D23" i="5"/>
  <c r="B128" i="5" l="1"/>
  <c r="C128" i="5"/>
  <c r="D117" i="5"/>
  <c r="D131" i="5"/>
  <c r="D122" i="5"/>
  <c r="E128" i="5"/>
  <c r="G111" i="5"/>
  <c r="F111" i="5"/>
  <c r="D129" i="5"/>
  <c r="D111" i="5"/>
  <c r="G117" i="5"/>
  <c r="F117" i="5"/>
  <c r="G122" i="5"/>
  <c r="F122" i="5"/>
  <c r="D130" i="5"/>
  <c r="D128" i="5" l="1"/>
</calcChain>
</file>

<file path=xl/sharedStrings.xml><?xml version="1.0" encoding="utf-8"?>
<sst xmlns="http://schemas.openxmlformats.org/spreadsheetml/2006/main" count="177" uniqueCount="59">
  <si>
    <t>Комплексный план (сетевой график) по реализации муниципальной программы  "Развитие жилищной сферы в городе Когалыме"</t>
  </si>
  <si>
    <t>Основные мероприятия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</si>
  <si>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</si>
  <si>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</si>
  <si>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</si>
  <si>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</si>
  <si>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</si>
  <si>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</si>
  <si>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</si>
  <si>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</si>
  <si>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</si>
  <si>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</si>
  <si>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</si>
  <si>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</si>
  <si>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</si>
  <si>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</si>
  <si>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</si>
  <si>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</si>
  <si>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</si>
  <si>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</si>
  <si>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</si>
  <si>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</si>
  <si>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факт</t>
  </si>
  <si>
    <t>план</t>
  </si>
  <si>
    <t>Подпрограмма 1. "Содействие развитию жилищного строительства"</t>
  </si>
  <si>
    <t>Проектная часть</t>
  </si>
  <si>
    <t>П.1.1. Портфель проектов «Жилье и городская среда», региональный проект «Жилье»  (I, III, 4)</t>
  </si>
  <si>
    <t>Всего</t>
  </si>
  <si>
    <t>федеральный бюджет</t>
  </si>
  <si>
    <t>бюджет автономного округа</t>
  </si>
  <si>
    <t>бюджет города Когалыма</t>
  </si>
  <si>
    <t>привлеченные средства</t>
  </si>
  <si>
    <t xml:space="preserve">П.1.2. Портфель проектов «Жилье и городская среда», региональный проект«Обеспечение устойчивого сокращения непригодного для проживания жилищного фонда» (II, 6)
</t>
  </si>
  <si>
    <t>Процессная часть</t>
  </si>
  <si>
    <t>1.1. Реализация полномочий в области градостроительной деятельности (I,II)</t>
  </si>
  <si>
    <t>в т.ч. бюджет города Когалыма в части софинансирования</t>
  </si>
  <si>
    <t>1.2. Приобретение жилья в целях реализации полномочий органов местного самоуправления в сфере жилищных отношений (I,III,4,2,7)</t>
  </si>
  <si>
    <t>1.3. Освобождение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строительства.(6)</t>
  </si>
  <si>
    <t>1.4. Проектирование и строительство систем инженерной инфраструктуры в целях обеспечения инженерной подготовки земельных участков, предназначенных для жилищного строительства</t>
  </si>
  <si>
    <t>1.5. Мероприятие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</si>
  <si>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Подпрограмма 2. "Обеспечение мерами финансовой поддержки по улучшению жилищных условий отдельных категорий граждан"</t>
  </si>
  <si>
    <t>2.1. «Обеспечение жильем молодых семей» государственной программы Российской Федерации «Обеспечение доступным и комфортным жильем и коммунальными услугами граждан Российской Федерации» (3,1,7)</t>
  </si>
  <si>
    <t>2.2. 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года.(3,1,7)</t>
  </si>
  <si>
    <t>2.3. Реализация полномочий по обеспечению жилыми помещениями отдельных категорий граждан (1,7)</t>
  </si>
  <si>
    <t>Подпрограмма 3. "Организационное обеспечение деятельности структурных подразделений Администрации города Когалыма и казенных учреждений города Когалыма"</t>
  </si>
  <si>
    <t>3.1. Обеспечение деятельности отдела архитектуры и градостроительства Администрации города Когалыма(I-IV)</t>
  </si>
  <si>
    <t>3.2. Обеспечение деятельности управления по жилищной политике Администрации города Когалыма (I-IV)</t>
  </si>
  <si>
    <t>3.3. Обеспечение деятельности Муниципального казённого учреждения «Управление капитального строительства города Когалыма» (I-IV)</t>
  </si>
  <si>
    <t>ИТОГО по программе, в том числе</t>
  </si>
  <si>
    <t>ПРОЕКТНАЯ ЧАСТЬ в целом по муниципальной программе</t>
  </si>
  <si>
    <t>ПРОЦЕССНАЯ ЧАСТЬ в целом по муниципальной программе</t>
  </si>
  <si>
    <t>1.6 Мероприятие по подготовке и обеспечению доступа к земельным участкам предназначенных для индивидуального жилищного строительства для предоставления льготной категории граждан, в том числе участникам специальной военной операции, членам их семей.</t>
  </si>
  <si>
    <r>
      <rPr>
        <b/>
        <sz val="14"/>
        <color theme="1"/>
        <rFont val="Times New Roman"/>
        <family val="1"/>
        <charset val="204"/>
      </rPr>
      <t>УпоЖП:</t>
    </r>
    <r>
      <rPr>
        <sz val="14"/>
        <color theme="1"/>
        <rFont val="Times New Roman"/>
        <family val="1"/>
        <charset val="204"/>
      </rPr>
      <t xml:space="preserve">
По состоянию на 01.10.2024 в списке молодых семей, претендующих на получение меры государственной поддержки  по городу Когалыму, состоят 14 семей. В 2024 году в соответствии с условиями муниципальной программы получателями субсидий являются 2 молодые семьи, которым выданы свидетельства и перечислены субсидии.</t>
    </r>
  </si>
  <si>
    <r>
      <rPr>
        <b/>
        <sz val="14"/>
        <color theme="1"/>
        <rFont val="Times New Roman"/>
        <family val="1"/>
        <charset val="204"/>
      </rPr>
      <t>УпоЖП:</t>
    </r>
    <r>
      <rPr>
        <sz val="14"/>
        <color theme="1"/>
        <rFont val="Times New Roman"/>
        <family val="1"/>
        <charset val="204"/>
      </rPr>
      <t xml:space="preserve">
В связи с окончанием срока реализации мероприятия приём документов для признания участниками осуществлялся до 31.12.2004 г. В настоящее время приём документов по данному мероприятию не ведётся. В списке отдельных категорий граждан претендующих на получение меры государственной поддержки  по городу Когалыму на 01.10.2024 состоит 4 человека (3 инвалида, 1 ветеран боевых действий). Граждане, изъявившие желание на получение субсидии в 2024 году, отсутствуют.</t>
    </r>
  </si>
  <si>
    <r>
      <t xml:space="preserve">УпоЖП:
</t>
    </r>
    <r>
      <rPr>
        <sz val="14"/>
        <rFont val="Times New Roman"/>
        <family val="1"/>
        <charset val="204"/>
      </rPr>
      <t>Отклонение факта от плана реализации денежных средств сложилось ввиду того, что вновь принятые муниципальные служащие управления по жилищной политике Администрации города Когалыма не имеют стажа на муниципальной службе, в связи с чем надбавки за выслугу лет, классный чин и за особые условия труда начисляются в минимальном размере.</t>
    </r>
  </si>
  <si>
    <t>1.7. Предоставление субсидии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</si>
  <si>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r>
      <t xml:space="preserve">МКУ "УКС и ЖКК г. Когалыма":
</t>
    </r>
    <r>
      <rPr>
        <sz val="14"/>
        <rFont val="Times New Roman"/>
        <family val="1"/>
        <charset val="204"/>
      </rPr>
      <t>Заключены муниципальные контракты на выполнение работ по сносу ветхих и непригодных для проживания домов, расположенных в г.Когалыме:
- МК  №1/2024 от 10.01.2024 снос дома №18 по ул.Фестивальная, на сумму 598,0 тыс.руб.;
- МК  №2/2024 от 10.01.2024 снос дома №27 по ул.Рижская, на сумму 220,0 тыс.руб.;
- МК  №3/2024 от 17.01.2024 снос домов №5 и №18 по ул.Мостовая, на сумму 500,0 тыс.руб.
- МК  №9/2024 от 06.02.2024 снос дома №1 по ул.Кирова, на сумму 600,0 тыс.руб.
- МК №10/2024 от 06.02.2024 снос дома №10Б по ул.Спортивная, на сумму 600,0 тыс.руб.
- МК  № 0187300013724000008 от 01.03.2024 на снос дома №5 по ул.Фестивальная на сумму 1 664,45 тыс.руб.;
- МК №14/2024 от 04.03.2024 снос домов №4 и №41 по ул.Мостовая на сумму 500,00 тыс.руб.;
- МК №17/2024 от 13.03.2024 снос дома №31 по ул.Мостовая и дома 1Б по ул.Кирова на сумму 500,00 тыс.руб.;
- МК №22/2024  от 01.04.2024 снос дома №77А по ул.Набережная на сумму 600,00 тыс.руб.;
- МК №0187300013724000053 от 15.04.2024 снос дома №19 по ул.Фестивальная на сумму 1 328,12 тыс.руб.;
- МК №0187300013724000054 от 15.04.2024 снос дома №7 по ул.Фестивальная на сумму 1 291,25 тыс.руб.;
- МК №27/2024 от 22.04.2024 на выполнение работ по разборке ветхого и непригодного для проживания дома, расположенного по адресу: город Когалым, улица Фестивальная, дом №20 на сумму 600,00 тыс.руб.;
- МК №28/2024 от 22.04.2024 на выполнение работ по вывозу отходов от сноса ветхого и непригодного для проживания дома, расположенного по адресу: город Когалым, улица Фестивальная, дом №20 на сумму 600,00 тыс.руб.;
- МК №29/2024 от 02.05.2024 снос дома №1А по ул.Кирова, дома 10 по ул.Рижская на сумму 500,00 тыс.руб.;
- МК №31/2024 от 03.05.2024 снос дома №16 по ул.Рижская на сумму 250,00 тыс.руб.;
- МК №34/2024 от 21.05.2024 снос дома №23 по ул.Привокзальная на сумму 600,00 тыс.руб.;
- МК №0187300013724000095 от 27.05.2024 снос дома №2 по ул.Фестивальная на сумму 1 258,452 тыс.руб.;
- МК №0187300013724000096 от 27.05.2024 снос дома №21 по ул.Фестивальная на сумму 1 262,232 тыс.руб.;
- МК №339/2024 от 06.06.2024 снос дома №12 по ул.Рижская на сумму 250,0 тыс.руб.;
- МК №0187300013724000115 от 14.06.2024 снос дома №14 по ул.Фестивальная на сумму 976,901 тыс.руб.
На основании решения Думы г.Когалыма от 19.06.2024 №410-ГД выделены дополнительные плановые ассигнования в сумме 8251,3 тыс.руб.
На основании решения Думы г.Когалыма от 25.09.2024 №416-ГД перераспределена экономия плановых ассигнований  с п.1.5."Мероприятие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инвалидов" в сумме 98,17 тыс.руб.</t>
    </r>
  </si>
  <si>
    <r>
      <t xml:space="preserve">МКУ "УКС и ЖКК г. Когалыма":
</t>
    </r>
    <r>
      <rPr>
        <sz val="14"/>
        <rFont val="Times New Roman"/>
        <family val="1"/>
        <charset val="204"/>
      </rPr>
      <t xml:space="preserve">В соответствии с постановлением Администраци г.Когалыма от 29.02.2024 №399 перераспределены плановые ассигнования с оплаты работ по сносу ветхих и непригодных для проживания домов  в сумме 2697,04 тыс.руб. (приказ КФ Администрации г.Когалыма от 01.03.2024 №20-О). 
Заключен МК №0187300013724000084 от 20.05.2024 на выполнение работ по обустройству пандусами жилых многоквартирных домов, для обеспечения беспрепятственного доступа маломобильных групп населения в городе Когалыме (ул. Градостороителей 2, ул. Молодежная 24, ул. Олимпийская 15, пр. Солнечный 13) на сумму 2 598,871 тыс.руб. Срок окончания работ по МК - 29.07.2024. Работы выполнены и оплачены в полном объеме.
На основании решения Думы г.Когалыма от 25.09.2024 №416-ГД экономия плановых ассигнований  в сумме 98,17 тыс.руб. перераспределена на п.п. 1.3.  "Освобождение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строительства".
</t>
    </r>
  </si>
  <si>
    <r>
      <t xml:space="preserve">МКУ "УКС и ЖКК г.Когалыма":
</t>
    </r>
    <r>
      <rPr>
        <sz val="14"/>
        <rFont val="Times New Roman"/>
        <family val="1"/>
        <charset val="204"/>
      </rPr>
      <t>Основной статьей неисполнения является заработная плата с отчислениями от ФОТ в связи с наличием вакансий и выплатой денежного поощрения по результатам работы за фактически отработанное время.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</si>
</sst>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 ;[Red]\-#,##0.0\ "/>
    <numFmt numFmtId="165" formatCode="#,##0_ ;[Red]\-#,##0\ "/>
    <numFmt numFmtId="166" formatCode="#,##0.00_ ;[Red]\-#,##0.00\ "/>
    <numFmt numFmtId="167" formatCode="#,##0.000\ _₽"/>
    <numFmt numFmtId="168" formatCode="#,##0.0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1" fillId="0" borderId="0"/>
  </cellStyleXfs>
  <cellXfs count="86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Fill="1"/>
    <xf numFmtId="2" fontId="5" fillId="0" borderId="0" xfId="0" applyNumberFormat="1" applyFont="1" applyFill="1"/>
    <xf numFmtId="0" fontId="5" fillId="0" borderId="0" xfId="0" applyFont="1" applyFill="1"/>
    <xf numFmtId="167" fontId="6" fillId="0" borderId="1" xfId="0" applyNumberFormat="1" applyFont="1" applyFill="1" applyBorder="1" applyAlignment="1">
      <alignment horizontal="left" wrapText="1"/>
    </xf>
    <xf numFmtId="168" fontId="6" fillId="0" borderId="1" xfId="0" applyNumberFormat="1" applyFont="1" applyFill="1" applyBorder="1" applyAlignment="1">
      <alignment horizontal="right" wrapText="1"/>
    </xf>
    <xf numFmtId="168" fontId="6" fillId="0" borderId="1" xfId="0" applyNumberFormat="1" applyFont="1" applyFill="1" applyBorder="1" applyAlignment="1">
      <alignment vertical="center" wrapText="1"/>
    </xf>
    <xf numFmtId="167" fontId="7" fillId="0" borderId="1" xfId="0" applyNumberFormat="1" applyFont="1" applyFill="1" applyBorder="1" applyAlignment="1">
      <alignment horizontal="left" wrapText="1"/>
    </xf>
    <xf numFmtId="168" fontId="7" fillId="0" borderId="1" xfId="0" applyNumberFormat="1" applyFont="1" applyFill="1" applyBorder="1" applyAlignment="1">
      <alignment horizontal="right" wrapText="1"/>
    </xf>
    <xf numFmtId="167" fontId="7" fillId="0" borderId="1" xfId="0" applyNumberFormat="1" applyFont="1" applyFill="1" applyBorder="1" applyAlignment="1">
      <alignment horizontal="right" wrapText="1"/>
    </xf>
    <xf numFmtId="168" fontId="6" fillId="0" borderId="1" xfId="0" applyNumberFormat="1" applyFont="1" applyFill="1" applyBorder="1" applyAlignment="1">
      <alignment horizontal="left" wrapText="1"/>
    </xf>
    <xf numFmtId="168" fontId="7" fillId="0" borderId="1" xfId="0" applyNumberFormat="1" applyFont="1" applyFill="1" applyBorder="1" applyAlignment="1">
      <alignment horizontal="left" wrapText="1"/>
    </xf>
    <xf numFmtId="2" fontId="5" fillId="0" borderId="0" xfId="0" applyNumberFormat="1" applyFont="1"/>
    <xf numFmtId="167" fontId="7" fillId="0" borderId="1" xfId="0" applyNumberFormat="1" applyFont="1" applyFill="1" applyBorder="1" applyAlignment="1">
      <alignment horizontal="left" vertical="center" wrapText="1"/>
    </xf>
    <xf numFmtId="4" fontId="5" fillId="0" borderId="0" xfId="0" applyNumberFormat="1" applyFont="1"/>
    <xf numFmtId="0" fontId="5" fillId="0" borderId="0" xfId="0" applyFont="1" applyAlignment="1">
      <alignment horizontal="right"/>
    </xf>
    <xf numFmtId="0" fontId="9" fillId="0" borderId="0" xfId="0" applyNumberFormat="1" applyFont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top" wrapText="1"/>
    </xf>
    <xf numFmtId="4" fontId="10" fillId="0" borderId="0" xfId="0" applyNumberFormat="1" applyFont="1" applyFill="1" applyAlignment="1">
      <alignment horizontal="center" vertical="top" wrapText="1"/>
    </xf>
    <xf numFmtId="4" fontId="5" fillId="0" borderId="0" xfId="0" applyNumberFormat="1" applyFont="1" applyFill="1"/>
    <xf numFmtId="0" fontId="9" fillId="0" borderId="0" xfId="0" applyFont="1" applyFill="1" applyAlignment="1">
      <alignment horizontal="justify" vertical="center" wrapText="1"/>
    </xf>
    <xf numFmtId="0" fontId="9" fillId="0" borderId="0" xfId="0" applyNumberFormat="1" applyFont="1" applyFill="1" applyAlignment="1">
      <alignment vertical="center" wrapText="1"/>
    </xf>
    <xf numFmtId="0" fontId="9" fillId="0" borderId="0" xfId="0" applyNumberFormat="1" applyFont="1" applyFill="1" applyAlignment="1">
      <alignment horizontal="left" vertical="center" wrapText="1"/>
    </xf>
    <xf numFmtId="168" fontId="7" fillId="0" borderId="1" xfId="0" applyNumberFormat="1" applyFont="1" applyFill="1" applyBorder="1" applyAlignment="1">
      <alignment wrapText="1"/>
    </xf>
    <xf numFmtId="164" fontId="6" fillId="0" borderId="1" xfId="0" applyNumberFormat="1" applyFont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left" wrapText="1"/>
    </xf>
    <xf numFmtId="168" fontId="7" fillId="2" borderId="1" xfId="0" applyNumberFormat="1" applyFont="1" applyFill="1" applyBorder="1" applyAlignment="1">
      <alignment horizontal="right" wrapText="1"/>
    </xf>
    <xf numFmtId="168" fontId="6" fillId="0" borderId="2" xfId="0" applyNumberFormat="1" applyFont="1" applyFill="1" applyBorder="1" applyAlignment="1">
      <alignment horizontal="right" wrapText="1"/>
    </xf>
    <xf numFmtId="168" fontId="7" fillId="0" borderId="2" xfId="0" applyNumberFormat="1" applyFont="1" applyFill="1" applyBorder="1" applyAlignment="1">
      <alignment horizontal="right" wrapText="1"/>
    </xf>
    <xf numFmtId="167" fontId="6" fillId="4" borderId="1" xfId="0" applyNumberFormat="1" applyFont="1" applyFill="1" applyBorder="1" applyAlignment="1">
      <alignment horizontal="left" wrapText="1"/>
    </xf>
    <xf numFmtId="168" fontId="6" fillId="4" borderId="1" xfId="0" applyNumberFormat="1" applyFont="1" applyFill="1" applyBorder="1" applyAlignment="1">
      <alignment horizontal="right" wrapText="1"/>
    </xf>
    <xf numFmtId="167" fontId="6" fillId="0" borderId="2" xfId="0" applyNumberFormat="1" applyFont="1" applyFill="1" applyBorder="1" applyAlignment="1">
      <alignment horizontal="left" vertical="top" wrapText="1"/>
    </xf>
    <xf numFmtId="167" fontId="6" fillId="0" borderId="6" xfId="0" applyNumberFormat="1" applyFont="1" applyFill="1" applyBorder="1" applyAlignment="1">
      <alignment horizontal="left" vertical="top" wrapText="1"/>
    </xf>
    <xf numFmtId="167" fontId="6" fillId="0" borderId="3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4" fillId="0" borderId="0" xfId="1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left" vertical="top" wrapText="1"/>
    </xf>
    <xf numFmtId="167" fontId="6" fillId="3" borderId="2" xfId="0" applyNumberFormat="1" applyFont="1" applyFill="1" applyBorder="1" applyAlignment="1">
      <alignment horizontal="left" vertical="top" wrapText="1"/>
    </xf>
    <xf numFmtId="167" fontId="6" fillId="3" borderId="6" xfId="0" applyNumberFormat="1" applyFont="1" applyFill="1" applyBorder="1" applyAlignment="1">
      <alignment horizontal="left" vertical="top" wrapText="1"/>
    </xf>
    <xf numFmtId="167" fontId="6" fillId="3" borderId="3" xfId="0" applyNumberFormat="1" applyFont="1" applyFill="1" applyBorder="1" applyAlignment="1">
      <alignment horizontal="left" vertical="top" wrapText="1"/>
    </xf>
    <xf numFmtId="168" fontId="7" fillId="0" borderId="4" xfId="0" applyNumberFormat="1" applyFont="1" applyFill="1" applyBorder="1" applyAlignment="1">
      <alignment horizontal="center" wrapText="1"/>
    </xf>
    <xf numFmtId="168" fontId="7" fillId="0" borderId="7" xfId="0" applyNumberFormat="1" applyFont="1" applyFill="1" applyBorder="1" applyAlignment="1">
      <alignment horizontal="center" wrapText="1"/>
    </xf>
    <xf numFmtId="168" fontId="7" fillId="0" borderId="5" xfId="0" applyNumberFormat="1" applyFont="1" applyFill="1" applyBorder="1" applyAlignment="1">
      <alignment horizontal="center" wrapText="1"/>
    </xf>
    <xf numFmtId="167" fontId="6" fillId="3" borderId="1" xfId="0" applyNumberFormat="1" applyFont="1" applyFill="1" applyBorder="1" applyAlignment="1">
      <alignment horizontal="left" vertical="top" wrapText="1"/>
    </xf>
    <xf numFmtId="167" fontId="6" fillId="0" borderId="4" xfId="0" applyNumberFormat="1" applyFont="1" applyFill="1" applyBorder="1" applyAlignment="1">
      <alignment horizontal="center" vertical="top" wrapText="1"/>
    </xf>
    <xf numFmtId="167" fontId="6" fillId="0" borderId="7" xfId="0" applyNumberFormat="1" applyFont="1" applyFill="1" applyBorder="1" applyAlignment="1">
      <alignment horizontal="center" vertical="top" wrapText="1"/>
    </xf>
    <xf numFmtId="167" fontId="6" fillId="0" borderId="5" xfId="0" applyNumberFormat="1" applyFont="1" applyFill="1" applyBorder="1" applyAlignment="1">
      <alignment horizontal="center" vertical="top" wrapText="1"/>
    </xf>
    <xf numFmtId="167" fontId="6" fillId="0" borderId="1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166" fontId="6" fillId="4" borderId="6" xfId="3" applyNumberFormat="1" applyFont="1" applyFill="1" applyBorder="1" applyAlignment="1" applyProtection="1">
      <alignment horizontal="center" vertical="center" wrapText="1"/>
    </xf>
    <xf numFmtId="167" fontId="6" fillId="0" borderId="8" xfId="0" applyNumberFormat="1" applyFont="1" applyFill="1" applyBorder="1" applyAlignment="1">
      <alignment horizontal="left" vertical="top" wrapText="1"/>
    </xf>
    <xf numFmtId="167" fontId="6" fillId="0" borderId="9" xfId="0" applyNumberFormat="1" applyFont="1" applyFill="1" applyBorder="1" applyAlignment="1">
      <alignment horizontal="left" vertical="top" wrapText="1"/>
    </xf>
    <xf numFmtId="167" fontId="6" fillId="0" borderId="10" xfId="0" applyNumberFormat="1" applyFont="1" applyFill="1" applyBorder="1" applyAlignment="1">
      <alignment horizontal="left" vertical="top" wrapText="1"/>
    </xf>
    <xf numFmtId="166" fontId="6" fillId="4" borderId="6" xfId="3" applyNumberFormat="1" applyFont="1" applyFill="1" applyBorder="1" applyAlignment="1" applyProtection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167" fontId="6" fillId="0" borderId="8" xfId="0" applyNumberFormat="1" applyFont="1" applyFill="1" applyBorder="1" applyAlignment="1">
      <alignment horizontal="center" vertical="top" wrapText="1"/>
    </xf>
    <xf numFmtId="167" fontId="6" fillId="0" borderId="9" xfId="0" applyNumberFormat="1" applyFont="1" applyFill="1" applyBorder="1" applyAlignment="1">
      <alignment horizontal="center" vertical="top" wrapText="1"/>
    </xf>
    <xf numFmtId="167" fontId="6" fillId="0" borderId="10" xfId="0" applyNumberFormat="1" applyFont="1" applyFill="1" applyBorder="1" applyAlignment="1">
      <alignment horizontal="center" vertical="top" wrapText="1"/>
    </xf>
  </cellXfs>
  <cellStyles count="4">
    <cellStyle name="Гиперссылка" xfId="1" builtinId="8"/>
    <cellStyle name="Обычный" xfId="0" builtinId="0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2:AG142"/>
  <sheetViews>
    <sheetView tabSelected="1" zoomScale="60" zoomScaleNormal="60" workbookViewId="0">
      <pane xSplit="4" ySplit="5" topLeftCell="Z27" activePane="bottomRight" state="frozen"/>
      <selection pane="topRight" activeCell="E1" sqref="E1"/>
      <selection pane="bottomLeft" activeCell="A8" sqref="A8"/>
      <selection pane="bottomRight" activeCell="AB97" sqref="AB97"/>
    </sheetView>
  </sheetViews>
  <sheetFormatPr defaultColWidth="9.140625" defaultRowHeight="18.75" x14ac:dyDescent="0.3"/>
  <cols>
    <col min="1" max="1" width="45.42578125" style="1" customWidth="1"/>
    <col min="2" max="3" width="16.7109375" style="1" customWidth="1"/>
    <col min="4" max="4" width="17.7109375" style="1" customWidth="1"/>
    <col min="5" max="5" width="16.42578125" style="1" customWidth="1"/>
    <col min="6" max="6" width="12.42578125" style="1" customWidth="1"/>
    <col min="7" max="7" width="12.85546875" style="1" customWidth="1"/>
    <col min="8" max="8" width="17.7109375" style="1" customWidth="1"/>
    <col min="9" max="9" width="13.140625" style="1" customWidth="1"/>
    <col min="10" max="10" width="14.7109375" style="1" customWidth="1"/>
    <col min="11" max="12" width="15.140625" style="1" customWidth="1"/>
    <col min="13" max="13" width="14.85546875" style="1" customWidth="1"/>
    <col min="14" max="14" width="14.140625" style="1" customWidth="1"/>
    <col min="15" max="15" width="14.5703125" style="1" customWidth="1"/>
    <col min="16" max="16" width="17.28515625" style="1" customWidth="1"/>
    <col min="17" max="17" width="16.5703125" style="1" customWidth="1"/>
    <col min="18" max="18" width="15.28515625" style="1" customWidth="1"/>
    <col min="19" max="20" width="15.140625" style="1" customWidth="1"/>
    <col min="21" max="21" width="14.5703125" style="1" customWidth="1"/>
    <col min="22" max="22" width="15.28515625" style="1" customWidth="1"/>
    <col min="23" max="23" width="15.5703125" style="1" customWidth="1"/>
    <col min="24" max="24" width="14.85546875" style="1" customWidth="1"/>
    <col min="25" max="25" width="15.140625" style="1" customWidth="1"/>
    <col min="26" max="26" width="15" style="1" customWidth="1"/>
    <col min="27" max="27" width="13.42578125" style="1" customWidth="1"/>
    <col min="28" max="28" width="15.140625" style="1" customWidth="1"/>
    <col min="29" max="29" width="13.42578125" style="1" customWidth="1"/>
    <col min="30" max="30" width="15.85546875" style="1" customWidth="1"/>
    <col min="31" max="31" width="13.42578125" style="1" customWidth="1"/>
    <col min="32" max="32" width="75.5703125" style="1" customWidth="1"/>
    <col min="33" max="33" width="28.140625" style="1" customWidth="1"/>
    <col min="34" max="16384" width="9.140625" style="1"/>
  </cols>
  <sheetData>
    <row r="2" spans="1:33" x14ac:dyDescent="0.3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4" spans="1:33" ht="50.25" customHeight="1" x14ac:dyDescent="0.3">
      <c r="A4" s="45" t="s">
        <v>1</v>
      </c>
      <c r="B4" s="31" t="s">
        <v>2</v>
      </c>
      <c r="C4" s="31" t="s">
        <v>2</v>
      </c>
      <c r="D4" s="31" t="s">
        <v>3</v>
      </c>
      <c r="E4" s="31" t="s">
        <v>4</v>
      </c>
      <c r="F4" s="46" t="s">
        <v>5</v>
      </c>
      <c r="G4" s="47"/>
      <c r="H4" s="46" t="s">
        <v>6</v>
      </c>
      <c r="I4" s="48"/>
      <c r="J4" s="46" t="s">
        <v>7</v>
      </c>
      <c r="K4" s="48"/>
      <c r="L4" s="46" t="s">
        <v>8</v>
      </c>
      <c r="M4" s="48"/>
      <c r="N4" s="46" t="s">
        <v>9</v>
      </c>
      <c r="O4" s="48"/>
      <c r="P4" s="46" t="s">
        <v>10</v>
      </c>
      <c r="Q4" s="48"/>
      <c r="R4" s="46" t="s">
        <v>11</v>
      </c>
      <c r="S4" s="48"/>
      <c r="T4" s="46" t="s">
        <v>12</v>
      </c>
      <c r="U4" s="48"/>
      <c r="V4" s="46" t="s">
        <v>13</v>
      </c>
      <c r="W4" s="48"/>
      <c r="X4" s="46" t="s">
        <v>14</v>
      </c>
      <c r="Y4" s="48"/>
      <c r="Z4" s="46" t="s">
        <v>15</v>
      </c>
      <c r="AA4" s="48"/>
      <c r="AB4" s="46" t="s">
        <v>16</v>
      </c>
      <c r="AC4" s="48"/>
      <c r="AD4" s="51" t="s">
        <v>17</v>
      </c>
      <c r="AE4" s="51"/>
      <c r="AF4" s="49" t="s">
        <v>18</v>
      </c>
    </row>
    <row r="5" spans="1:33" ht="56.25" x14ac:dyDescent="0.3">
      <c r="A5" s="45"/>
      <c r="B5" s="2">
        <v>2024</v>
      </c>
      <c r="C5" s="3">
        <v>45566</v>
      </c>
      <c r="D5" s="3">
        <v>45566</v>
      </c>
      <c r="E5" s="3">
        <v>45566</v>
      </c>
      <c r="F5" s="4" t="s">
        <v>19</v>
      </c>
      <c r="G5" s="4" t="s">
        <v>20</v>
      </c>
      <c r="H5" s="5" t="s">
        <v>21</v>
      </c>
      <c r="I5" s="5" t="s">
        <v>22</v>
      </c>
      <c r="J5" s="5" t="s">
        <v>21</v>
      </c>
      <c r="K5" s="5" t="s">
        <v>22</v>
      </c>
      <c r="L5" s="5" t="s">
        <v>21</v>
      </c>
      <c r="M5" s="5" t="s">
        <v>22</v>
      </c>
      <c r="N5" s="5" t="s">
        <v>21</v>
      </c>
      <c r="O5" s="5" t="s">
        <v>22</v>
      </c>
      <c r="P5" s="5" t="s">
        <v>21</v>
      </c>
      <c r="Q5" s="5" t="s">
        <v>22</v>
      </c>
      <c r="R5" s="5" t="s">
        <v>21</v>
      </c>
      <c r="S5" s="5" t="s">
        <v>22</v>
      </c>
      <c r="T5" s="5" t="s">
        <v>21</v>
      </c>
      <c r="U5" s="5" t="s">
        <v>22</v>
      </c>
      <c r="V5" s="5" t="s">
        <v>21</v>
      </c>
      <c r="W5" s="5" t="s">
        <v>22</v>
      </c>
      <c r="X5" s="5" t="s">
        <v>21</v>
      </c>
      <c r="Y5" s="5" t="s">
        <v>22</v>
      </c>
      <c r="Z5" s="5" t="s">
        <v>21</v>
      </c>
      <c r="AA5" s="5" t="s">
        <v>22</v>
      </c>
      <c r="AB5" s="5" t="s">
        <v>21</v>
      </c>
      <c r="AC5" s="5" t="s">
        <v>22</v>
      </c>
      <c r="AD5" s="5" t="s">
        <v>23</v>
      </c>
      <c r="AE5" s="5" t="s">
        <v>22</v>
      </c>
      <c r="AF5" s="50"/>
    </row>
    <row r="6" spans="1:33" x14ac:dyDescent="0.3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>
        <v>20</v>
      </c>
      <c r="U6" s="6">
        <v>21</v>
      </c>
      <c r="V6" s="6">
        <v>22</v>
      </c>
      <c r="W6" s="6">
        <v>23</v>
      </c>
      <c r="X6" s="6">
        <v>24</v>
      </c>
      <c r="Y6" s="6">
        <v>25</v>
      </c>
      <c r="Z6" s="6">
        <v>26</v>
      </c>
      <c r="AA6" s="6">
        <v>27</v>
      </c>
      <c r="AB6" s="6">
        <v>28</v>
      </c>
      <c r="AC6" s="6">
        <v>29</v>
      </c>
      <c r="AD6" s="6">
        <v>30</v>
      </c>
      <c r="AE6" s="6">
        <v>31</v>
      </c>
      <c r="AF6" s="6">
        <v>32</v>
      </c>
    </row>
    <row r="7" spans="1:33" s="7" customFormat="1" x14ac:dyDescent="0.3">
      <c r="A7" s="74" t="s">
        <v>24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3" s="7" customFormat="1" x14ac:dyDescent="0.3">
      <c r="A8" s="41" t="s">
        <v>25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3"/>
    </row>
    <row r="9" spans="1:33" s="9" customFormat="1" ht="18.75" customHeight="1" x14ac:dyDescent="0.3">
      <c r="A9" s="78" t="s">
        <v>26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5"/>
      <c r="AG9" s="8"/>
    </row>
    <row r="10" spans="1:33" s="9" customFormat="1" x14ac:dyDescent="0.3">
      <c r="A10" s="10" t="s">
        <v>27</v>
      </c>
      <c r="B10" s="11">
        <f>B11+B12+B13+B14</f>
        <v>0</v>
      </c>
      <c r="C10" s="11">
        <f>C11+C12+C13+C14</f>
        <v>0</v>
      </c>
      <c r="D10" s="11">
        <f>D11+D12+D13+D14</f>
        <v>0</v>
      </c>
      <c r="E10" s="11">
        <f>E11+E12+E13+E14</f>
        <v>0</v>
      </c>
      <c r="F10" s="12">
        <f t="shared" ref="F10:F14" si="0">IFERROR(E10/B10*100,0)</f>
        <v>0</v>
      </c>
      <c r="G10" s="12">
        <f t="shared" ref="G10:G14" si="1">IFERROR(E10/C10*100,0)</f>
        <v>0</v>
      </c>
      <c r="H10" s="11">
        <f>H11+H12+H13+H14</f>
        <v>0</v>
      </c>
      <c r="I10" s="11">
        <f t="shared" ref="I10:AE10" si="2">I11+I12+I13+I14</f>
        <v>0</v>
      </c>
      <c r="J10" s="11">
        <f t="shared" si="2"/>
        <v>0</v>
      </c>
      <c r="K10" s="11">
        <f t="shared" si="2"/>
        <v>0</v>
      </c>
      <c r="L10" s="11">
        <f t="shared" si="2"/>
        <v>0</v>
      </c>
      <c r="M10" s="11">
        <f t="shared" si="2"/>
        <v>0</v>
      </c>
      <c r="N10" s="11">
        <f t="shared" si="2"/>
        <v>0</v>
      </c>
      <c r="O10" s="11">
        <f t="shared" si="2"/>
        <v>0</v>
      </c>
      <c r="P10" s="11">
        <f t="shared" si="2"/>
        <v>0</v>
      </c>
      <c r="Q10" s="11">
        <f t="shared" si="2"/>
        <v>0</v>
      </c>
      <c r="R10" s="11">
        <f t="shared" si="2"/>
        <v>0</v>
      </c>
      <c r="S10" s="11">
        <f t="shared" si="2"/>
        <v>0</v>
      </c>
      <c r="T10" s="11">
        <f t="shared" si="2"/>
        <v>0</v>
      </c>
      <c r="U10" s="11">
        <f t="shared" si="2"/>
        <v>0</v>
      </c>
      <c r="V10" s="11">
        <f t="shared" si="2"/>
        <v>0</v>
      </c>
      <c r="W10" s="11">
        <f t="shared" si="2"/>
        <v>0</v>
      </c>
      <c r="X10" s="11">
        <f t="shared" si="2"/>
        <v>0</v>
      </c>
      <c r="Y10" s="11">
        <f t="shared" si="2"/>
        <v>0</v>
      </c>
      <c r="Z10" s="11">
        <f t="shared" si="2"/>
        <v>0</v>
      </c>
      <c r="AA10" s="11">
        <f t="shared" si="2"/>
        <v>0</v>
      </c>
      <c r="AB10" s="11">
        <f t="shared" si="2"/>
        <v>0</v>
      </c>
      <c r="AC10" s="11">
        <f t="shared" si="2"/>
        <v>0</v>
      </c>
      <c r="AD10" s="11">
        <f t="shared" si="2"/>
        <v>0</v>
      </c>
      <c r="AE10" s="11">
        <f t="shared" si="2"/>
        <v>0</v>
      </c>
      <c r="AF10" s="76"/>
      <c r="AG10" s="8"/>
    </row>
    <row r="11" spans="1:33" s="9" customFormat="1" x14ac:dyDescent="0.3">
      <c r="A11" s="13" t="s">
        <v>28</v>
      </c>
      <c r="B11" s="14">
        <f t="shared" ref="B11:B14" si="3">J11+L11+N11+P11+R11+T11+V11+X11+Z11+AB11+AD11+H11</f>
        <v>0</v>
      </c>
      <c r="C11" s="14">
        <f t="shared" ref="C11:C14" si="4">SUM(H11)</f>
        <v>0</v>
      </c>
      <c r="D11" s="14">
        <f t="shared" ref="D11:D14" si="5">E11</f>
        <v>0</v>
      </c>
      <c r="E11" s="14">
        <f t="shared" ref="E11:E14" si="6">SUM(I11,K11,M11,O11,Q11,S11,U11,W11,Y11,AA11,AC11,AE11)</f>
        <v>0</v>
      </c>
      <c r="F11" s="14">
        <f t="shared" si="0"/>
        <v>0</v>
      </c>
      <c r="G11" s="14">
        <f t="shared" si="1"/>
        <v>0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76"/>
      <c r="AG11" s="8"/>
    </row>
    <row r="12" spans="1:33" s="9" customFormat="1" x14ac:dyDescent="0.3">
      <c r="A12" s="13" t="s">
        <v>29</v>
      </c>
      <c r="B12" s="14">
        <f t="shared" si="3"/>
        <v>0</v>
      </c>
      <c r="C12" s="14">
        <f t="shared" si="4"/>
        <v>0</v>
      </c>
      <c r="D12" s="14">
        <f t="shared" si="5"/>
        <v>0</v>
      </c>
      <c r="E12" s="14">
        <f t="shared" si="6"/>
        <v>0</v>
      </c>
      <c r="F12" s="14">
        <f t="shared" si="0"/>
        <v>0</v>
      </c>
      <c r="G12" s="14">
        <f t="shared" si="1"/>
        <v>0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>
        <v>0</v>
      </c>
      <c r="AC12" s="14"/>
      <c r="AD12" s="14"/>
      <c r="AE12" s="14"/>
      <c r="AF12" s="76"/>
      <c r="AG12" s="8"/>
    </row>
    <row r="13" spans="1:33" s="9" customFormat="1" x14ac:dyDescent="0.3">
      <c r="A13" s="13" t="s">
        <v>30</v>
      </c>
      <c r="B13" s="14">
        <f t="shared" si="3"/>
        <v>0</v>
      </c>
      <c r="C13" s="14">
        <f t="shared" si="4"/>
        <v>0</v>
      </c>
      <c r="D13" s="14">
        <f t="shared" si="5"/>
        <v>0</v>
      </c>
      <c r="E13" s="14">
        <f t="shared" si="6"/>
        <v>0</v>
      </c>
      <c r="F13" s="14">
        <f t="shared" si="0"/>
        <v>0</v>
      </c>
      <c r="G13" s="14">
        <f t="shared" si="1"/>
        <v>0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76"/>
      <c r="AG13" s="8"/>
    </row>
    <row r="14" spans="1:33" s="9" customFormat="1" x14ac:dyDescent="0.3">
      <c r="A14" s="13" t="s">
        <v>31</v>
      </c>
      <c r="B14" s="14">
        <f t="shared" si="3"/>
        <v>0</v>
      </c>
      <c r="C14" s="14">
        <f t="shared" si="4"/>
        <v>0</v>
      </c>
      <c r="D14" s="14">
        <f t="shared" si="5"/>
        <v>0</v>
      </c>
      <c r="E14" s="14">
        <f t="shared" si="6"/>
        <v>0</v>
      </c>
      <c r="F14" s="14">
        <f t="shared" si="0"/>
        <v>0</v>
      </c>
      <c r="G14" s="14">
        <f t="shared" si="1"/>
        <v>0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77"/>
      <c r="AG14" s="8"/>
    </row>
    <row r="15" spans="1:33" s="9" customFormat="1" ht="18.75" customHeight="1" x14ac:dyDescent="0.3">
      <c r="A15" s="80" t="s">
        <v>32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2"/>
      <c r="AF15" s="79"/>
      <c r="AG15" s="8"/>
    </row>
    <row r="16" spans="1:33" s="9" customFormat="1" x14ac:dyDescent="0.3">
      <c r="A16" s="10" t="s">
        <v>27</v>
      </c>
      <c r="B16" s="11">
        <f>B17+B18+B19+B20</f>
        <v>0</v>
      </c>
      <c r="C16" s="11">
        <f>C17+C18+C19+C20</f>
        <v>0</v>
      </c>
      <c r="D16" s="11">
        <f>D17+D18+D19+D20</f>
        <v>0</v>
      </c>
      <c r="E16" s="11">
        <f>E17+E18+E19+E20</f>
        <v>0</v>
      </c>
      <c r="F16" s="12">
        <f t="shared" ref="F16:F20" si="7">IFERROR(E16/B16*100,0)</f>
        <v>0</v>
      </c>
      <c r="G16" s="12">
        <f t="shared" ref="G16:G20" si="8">IFERROR(E16/C16*100,0)</f>
        <v>0</v>
      </c>
      <c r="H16" s="11">
        <f>H17+H18+H19+H20</f>
        <v>0</v>
      </c>
      <c r="I16" s="11">
        <f t="shared" ref="I16:AE16" si="9">I17+I18+I19+I20</f>
        <v>0</v>
      </c>
      <c r="J16" s="11">
        <f t="shared" si="9"/>
        <v>0</v>
      </c>
      <c r="K16" s="11">
        <f t="shared" si="9"/>
        <v>0</v>
      </c>
      <c r="L16" s="11">
        <f t="shared" si="9"/>
        <v>0</v>
      </c>
      <c r="M16" s="11">
        <f t="shared" si="9"/>
        <v>0</v>
      </c>
      <c r="N16" s="11">
        <f t="shared" si="9"/>
        <v>0</v>
      </c>
      <c r="O16" s="11">
        <f t="shared" si="9"/>
        <v>0</v>
      </c>
      <c r="P16" s="11">
        <f t="shared" si="9"/>
        <v>0</v>
      </c>
      <c r="Q16" s="11">
        <f t="shared" si="9"/>
        <v>0</v>
      </c>
      <c r="R16" s="11">
        <f t="shared" si="9"/>
        <v>0</v>
      </c>
      <c r="S16" s="11">
        <f t="shared" si="9"/>
        <v>0</v>
      </c>
      <c r="T16" s="11">
        <f t="shared" si="9"/>
        <v>0</v>
      </c>
      <c r="U16" s="11">
        <f t="shared" si="9"/>
        <v>0</v>
      </c>
      <c r="V16" s="11">
        <f t="shared" si="9"/>
        <v>0</v>
      </c>
      <c r="W16" s="11">
        <f t="shared" si="9"/>
        <v>0</v>
      </c>
      <c r="X16" s="11">
        <f t="shared" si="9"/>
        <v>0</v>
      </c>
      <c r="Y16" s="11">
        <f t="shared" si="9"/>
        <v>0</v>
      </c>
      <c r="Z16" s="11">
        <f t="shared" si="9"/>
        <v>0</v>
      </c>
      <c r="AA16" s="11">
        <f t="shared" si="9"/>
        <v>0</v>
      </c>
      <c r="AB16" s="11">
        <f t="shared" si="9"/>
        <v>0</v>
      </c>
      <c r="AC16" s="11">
        <f t="shared" si="9"/>
        <v>0</v>
      </c>
      <c r="AD16" s="11">
        <f t="shared" si="9"/>
        <v>0</v>
      </c>
      <c r="AE16" s="34">
        <f t="shared" si="9"/>
        <v>0</v>
      </c>
      <c r="AF16" s="79"/>
      <c r="AG16" s="8"/>
    </row>
    <row r="17" spans="1:33" s="9" customFormat="1" x14ac:dyDescent="0.3">
      <c r="A17" s="13" t="s">
        <v>28</v>
      </c>
      <c r="B17" s="14">
        <f t="shared" ref="B17:B20" si="10">J17+L17+N17+P17+R17+T17+V17+X17+Z17+AB17+AD17+H17</f>
        <v>0</v>
      </c>
      <c r="C17" s="14">
        <f t="shared" ref="C17:C20" si="11">SUM(H17)</f>
        <v>0</v>
      </c>
      <c r="D17" s="14">
        <f t="shared" ref="D17:D20" si="12">E17</f>
        <v>0</v>
      </c>
      <c r="E17" s="14">
        <f t="shared" ref="E17:E20" si="13">SUM(I17,K17,M17,O17,Q17,S17,U17,W17,Y17,AA17,AC17,AE17)</f>
        <v>0</v>
      </c>
      <c r="F17" s="14">
        <f t="shared" si="7"/>
        <v>0</v>
      </c>
      <c r="G17" s="14">
        <f t="shared" si="8"/>
        <v>0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35"/>
      <c r="AF17" s="79"/>
      <c r="AG17" s="8"/>
    </row>
    <row r="18" spans="1:33" s="9" customFormat="1" x14ac:dyDescent="0.3">
      <c r="A18" s="13" t="s">
        <v>29</v>
      </c>
      <c r="B18" s="14">
        <f t="shared" si="10"/>
        <v>0</v>
      </c>
      <c r="C18" s="14">
        <f t="shared" si="11"/>
        <v>0</v>
      </c>
      <c r="D18" s="14">
        <f t="shared" si="12"/>
        <v>0</v>
      </c>
      <c r="E18" s="14">
        <f t="shared" si="13"/>
        <v>0</v>
      </c>
      <c r="F18" s="14">
        <f t="shared" si="7"/>
        <v>0</v>
      </c>
      <c r="G18" s="14">
        <f t="shared" si="8"/>
        <v>0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35"/>
      <c r="AF18" s="79"/>
      <c r="AG18" s="8"/>
    </row>
    <row r="19" spans="1:33" s="9" customFormat="1" x14ac:dyDescent="0.3">
      <c r="A19" s="13" t="s">
        <v>30</v>
      </c>
      <c r="B19" s="14">
        <f t="shared" si="10"/>
        <v>0</v>
      </c>
      <c r="C19" s="14">
        <f t="shared" si="11"/>
        <v>0</v>
      </c>
      <c r="D19" s="14">
        <f t="shared" si="12"/>
        <v>0</v>
      </c>
      <c r="E19" s="14">
        <f t="shared" si="13"/>
        <v>0</v>
      </c>
      <c r="F19" s="14">
        <f t="shared" si="7"/>
        <v>0</v>
      </c>
      <c r="G19" s="14">
        <f t="shared" si="8"/>
        <v>0</v>
      </c>
      <c r="H19" s="14"/>
      <c r="I19" s="14"/>
      <c r="J19" s="14"/>
      <c r="K19" s="14"/>
      <c r="L19" s="14">
        <v>0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>
        <v>0</v>
      </c>
      <c r="AC19" s="14"/>
      <c r="AD19" s="14">
        <v>0</v>
      </c>
      <c r="AE19" s="35"/>
      <c r="AF19" s="79"/>
      <c r="AG19" s="8"/>
    </row>
    <row r="20" spans="1:33" s="9" customFormat="1" x14ac:dyDescent="0.3">
      <c r="A20" s="13" t="s">
        <v>31</v>
      </c>
      <c r="B20" s="14">
        <f t="shared" si="10"/>
        <v>0</v>
      </c>
      <c r="C20" s="14">
        <f t="shared" si="11"/>
        <v>0</v>
      </c>
      <c r="D20" s="14">
        <f t="shared" si="12"/>
        <v>0</v>
      </c>
      <c r="E20" s="14">
        <f t="shared" si="13"/>
        <v>0</v>
      </c>
      <c r="F20" s="14">
        <f t="shared" si="7"/>
        <v>0</v>
      </c>
      <c r="G20" s="14">
        <f t="shared" si="8"/>
        <v>0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35"/>
      <c r="AF20" s="79"/>
      <c r="AG20" s="8"/>
    </row>
    <row r="21" spans="1:33" s="7" customFormat="1" x14ac:dyDescent="0.3">
      <c r="A21" s="41" t="s">
        <v>33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3"/>
      <c r="AG21" s="8"/>
    </row>
    <row r="22" spans="1:33" s="9" customFormat="1" ht="18.75" customHeight="1" x14ac:dyDescent="0.3">
      <c r="A22" s="80" t="s">
        <v>34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2"/>
      <c r="AF22" s="79"/>
      <c r="AG22" s="8"/>
    </row>
    <row r="23" spans="1:33" s="9" customFormat="1" x14ac:dyDescent="0.3">
      <c r="A23" s="10" t="s">
        <v>27</v>
      </c>
      <c r="B23" s="11">
        <f>B24+B25+B26+B28</f>
        <v>7926.2100000000009</v>
      </c>
      <c r="C23" s="11">
        <f>C24+C25+C26+C28</f>
        <v>2360.9499999999998</v>
      </c>
      <c r="D23" s="11">
        <f>D24+D25+D26+D28</f>
        <v>1595.912</v>
      </c>
      <c r="E23" s="11">
        <f>E24+E25+E26+E28</f>
        <v>1595.912</v>
      </c>
      <c r="F23" s="12">
        <f t="shared" ref="F23:F28" si="14">IFERROR(E23/B23*100,0)</f>
        <v>20.134616670514657</v>
      </c>
      <c r="G23" s="12">
        <f t="shared" ref="G23:G28" si="15">IFERROR(E23/C23*100,0)</f>
        <v>67.596179504013222</v>
      </c>
      <c r="H23" s="11">
        <f>H24+H25+H26+H28</f>
        <v>0</v>
      </c>
      <c r="I23" s="11">
        <f t="shared" ref="I23:AE23" si="16">I24+I25+I26+I28</f>
        <v>0</v>
      </c>
      <c r="J23" s="11">
        <f t="shared" si="16"/>
        <v>0</v>
      </c>
      <c r="K23" s="11">
        <f t="shared" si="16"/>
        <v>0</v>
      </c>
      <c r="L23" s="11">
        <f t="shared" si="16"/>
        <v>765</v>
      </c>
      <c r="M23" s="11">
        <f t="shared" si="16"/>
        <v>0</v>
      </c>
      <c r="N23" s="11">
        <f t="shared" si="16"/>
        <v>0</v>
      </c>
      <c r="O23" s="11">
        <f t="shared" si="16"/>
        <v>0</v>
      </c>
      <c r="P23" s="11">
        <f t="shared" si="16"/>
        <v>0</v>
      </c>
      <c r="Q23" s="11">
        <f t="shared" si="16"/>
        <v>0</v>
      </c>
      <c r="R23" s="11">
        <f t="shared" si="16"/>
        <v>0</v>
      </c>
      <c r="S23" s="11">
        <f t="shared" si="16"/>
        <v>0</v>
      </c>
      <c r="T23" s="11">
        <f t="shared" si="16"/>
        <v>0</v>
      </c>
      <c r="U23" s="11">
        <f t="shared" si="16"/>
        <v>0</v>
      </c>
      <c r="V23" s="11">
        <f t="shared" si="16"/>
        <v>0</v>
      </c>
      <c r="W23" s="11">
        <f t="shared" si="16"/>
        <v>0</v>
      </c>
      <c r="X23" s="11">
        <f t="shared" si="16"/>
        <v>1595.95</v>
      </c>
      <c r="Y23" s="11">
        <f t="shared" si="16"/>
        <v>1595.912</v>
      </c>
      <c r="Z23" s="11">
        <f t="shared" si="16"/>
        <v>1379.45</v>
      </c>
      <c r="AA23" s="11">
        <f t="shared" si="16"/>
        <v>0</v>
      </c>
      <c r="AB23" s="11">
        <f t="shared" si="16"/>
        <v>3235.81</v>
      </c>
      <c r="AC23" s="11">
        <f t="shared" si="16"/>
        <v>0</v>
      </c>
      <c r="AD23" s="11">
        <f t="shared" si="16"/>
        <v>950</v>
      </c>
      <c r="AE23" s="34">
        <f t="shared" si="16"/>
        <v>0</v>
      </c>
      <c r="AF23" s="79"/>
      <c r="AG23" s="8"/>
    </row>
    <row r="24" spans="1:33" s="9" customFormat="1" x14ac:dyDescent="0.3">
      <c r="A24" s="13" t="s">
        <v>28</v>
      </c>
      <c r="B24" s="14">
        <f t="shared" ref="B24:B28" si="17">J24+L24+N24+P24+R24+T24+V24+X24+Z24+AB24+AD24+H24</f>
        <v>0</v>
      </c>
      <c r="C24" s="14">
        <f>H24+J24+L24+N24+P24+R24+T24+V24+X24</f>
        <v>0</v>
      </c>
      <c r="D24" s="14">
        <f t="shared" ref="D24:D28" si="18">E24</f>
        <v>0</v>
      </c>
      <c r="E24" s="14">
        <f t="shared" ref="E24:E28" si="19">SUM(I24,K24,M24,O24,Q24,S24,U24,W24,Y24,AA24,AC24,AE24)</f>
        <v>0</v>
      </c>
      <c r="F24" s="14">
        <f t="shared" si="14"/>
        <v>0</v>
      </c>
      <c r="G24" s="14">
        <f t="shared" si="15"/>
        <v>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35"/>
      <c r="AF24" s="79"/>
      <c r="AG24" s="8"/>
    </row>
    <row r="25" spans="1:33" s="9" customFormat="1" x14ac:dyDescent="0.3">
      <c r="A25" s="13" t="s">
        <v>29</v>
      </c>
      <c r="B25" s="14">
        <f t="shared" si="17"/>
        <v>5652.2000000000007</v>
      </c>
      <c r="C25" s="14">
        <f t="shared" ref="C25:C28" si="20">H25+J25+L25+N25+P25+R25+T25+V25+X25</f>
        <v>1452.3</v>
      </c>
      <c r="D25" s="14">
        <f t="shared" si="18"/>
        <v>1452.28</v>
      </c>
      <c r="E25" s="14">
        <f t="shared" si="19"/>
        <v>1452.28</v>
      </c>
      <c r="F25" s="14">
        <f t="shared" si="14"/>
        <v>25.694066027387564</v>
      </c>
      <c r="G25" s="14">
        <f t="shared" si="15"/>
        <v>99.998622874061837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>
        <v>1452.3</v>
      </c>
      <c r="Y25" s="14">
        <v>1452.28</v>
      </c>
      <c r="Z25" s="14">
        <v>1245.75</v>
      </c>
      <c r="AA25" s="14"/>
      <c r="AB25" s="14">
        <v>2954.15</v>
      </c>
      <c r="AC25" s="14"/>
      <c r="AD25" s="14"/>
      <c r="AE25" s="35"/>
      <c r="AF25" s="79"/>
      <c r="AG25" s="8"/>
    </row>
    <row r="26" spans="1:33" s="9" customFormat="1" x14ac:dyDescent="0.3">
      <c r="A26" s="13" t="s">
        <v>30</v>
      </c>
      <c r="B26" s="14">
        <f t="shared" si="17"/>
        <v>559.01</v>
      </c>
      <c r="C26" s="14">
        <f t="shared" si="20"/>
        <v>143.65</v>
      </c>
      <c r="D26" s="14">
        <f t="shared" si="18"/>
        <v>143.63200000000001</v>
      </c>
      <c r="E26" s="14">
        <f t="shared" si="19"/>
        <v>143.63200000000001</v>
      </c>
      <c r="F26" s="14">
        <f t="shared" si="14"/>
        <v>25.693994740702315</v>
      </c>
      <c r="G26" s="14">
        <f t="shared" si="15"/>
        <v>99.987469544030631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>
        <v>143.65</v>
      </c>
      <c r="Y26" s="14">
        <v>143.63200000000001</v>
      </c>
      <c r="Z26" s="14">
        <v>133.69999999999999</v>
      </c>
      <c r="AA26" s="14"/>
      <c r="AB26" s="14">
        <v>281.66000000000003</v>
      </c>
      <c r="AC26" s="14"/>
      <c r="AD26" s="14"/>
      <c r="AE26" s="35"/>
      <c r="AF26" s="79"/>
      <c r="AG26" s="8"/>
    </row>
    <row r="27" spans="1:33" s="9" customFormat="1" ht="37.5" x14ac:dyDescent="0.3">
      <c r="A27" s="15" t="s">
        <v>35</v>
      </c>
      <c r="B27" s="14">
        <f t="shared" si="17"/>
        <v>559.01</v>
      </c>
      <c r="C27" s="14">
        <f t="shared" si="20"/>
        <v>143.65</v>
      </c>
      <c r="D27" s="14">
        <f t="shared" si="18"/>
        <v>143.63200000000001</v>
      </c>
      <c r="E27" s="14">
        <f t="shared" si="19"/>
        <v>143.63200000000001</v>
      </c>
      <c r="F27" s="14">
        <f t="shared" si="14"/>
        <v>25.693994740702315</v>
      </c>
      <c r="G27" s="14">
        <f t="shared" si="15"/>
        <v>99.987469544030631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>
        <v>143.65</v>
      </c>
      <c r="Y27" s="14">
        <v>143.63200000000001</v>
      </c>
      <c r="Z27" s="14">
        <v>133.69999999999999</v>
      </c>
      <c r="AA27" s="14"/>
      <c r="AB27" s="14">
        <v>281.66000000000003</v>
      </c>
      <c r="AC27" s="14"/>
      <c r="AD27" s="14"/>
      <c r="AE27" s="35"/>
      <c r="AF27" s="79"/>
      <c r="AG27" s="8"/>
    </row>
    <row r="28" spans="1:33" s="9" customFormat="1" ht="22.5" customHeight="1" x14ac:dyDescent="0.3">
      <c r="A28" s="13" t="s">
        <v>31</v>
      </c>
      <c r="B28" s="14">
        <f t="shared" si="17"/>
        <v>1715</v>
      </c>
      <c r="C28" s="14">
        <f t="shared" si="20"/>
        <v>765</v>
      </c>
      <c r="D28" s="14">
        <f t="shared" si="18"/>
        <v>0</v>
      </c>
      <c r="E28" s="14">
        <f t="shared" si="19"/>
        <v>0</v>
      </c>
      <c r="F28" s="14">
        <f t="shared" si="14"/>
        <v>0</v>
      </c>
      <c r="G28" s="14">
        <f t="shared" si="15"/>
        <v>0</v>
      </c>
      <c r="H28" s="14"/>
      <c r="I28" s="14"/>
      <c r="J28" s="14"/>
      <c r="K28" s="14"/>
      <c r="L28" s="14">
        <v>765</v>
      </c>
      <c r="M28" s="14">
        <v>0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>
        <v>950</v>
      </c>
      <c r="AE28" s="35"/>
      <c r="AF28" s="79"/>
      <c r="AG28" s="8"/>
    </row>
    <row r="29" spans="1:33" s="9" customFormat="1" ht="18.75" customHeight="1" x14ac:dyDescent="0.3">
      <c r="A29" s="53" t="s">
        <v>36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83"/>
      <c r="AG29" s="8"/>
    </row>
    <row r="30" spans="1:33" s="9" customFormat="1" x14ac:dyDescent="0.3">
      <c r="A30" s="10" t="s">
        <v>27</v>
      </c>
      <c r="B30" s="11">
        <f>B31+B32+B33</f>
        <v>34383</v>
      </c>
      <c r="C30" s="11">
        <f>C31+C32+C33</f>
        <v>27123.500000000004</v>
      </c>
      <c r="D30" s="11">
        <f>D31+D32+D33</f>
        <v>27122.860000000004</v>
      </c>
      <c r="E30" s="11">
        <f>E31+E32+E33</f>
        <v>27122.860000000004</v>
      </c>
      <c r="F30" s="12">
        <f t="shared" ref="F30:F35" si="21">IFERROR(E30/B30*100,0)</f>
        <v>78.884506878399222</v>
      </c>
      <c r="G30" s="12">
        <f t="shared" ref="G30:G35" si="22">IFERROR(E30/C30*100,0)</f>
        <v>99.99764042251185</v>
      </c>
      <c r="H30" s="11">
        <f t="shared" ref="H30:AE30" si="23">H31+H32+H33</f>
        <v>4676.5</v>
      </c>
      <c r="I30" s="11">
        <f t="shared" si="23"/>
        <v>420.84</v>
      </c>
      <c r="J30" s="11">
        <f t="shared" si="23"/>
        <v>5487</v>
      </c>
      <c r="K30" s="11">
        <f t="shared" si="23"/>
        <v>9742.16</v>
      </c>
      <c r="L30" s="11">
        <f t="shared" si="23"/>
        <v>3626</v>
      </c>
      <c r="M30" s="11">
        <f t="shared" si="23"/>
        <v>326.33999999999997</v>
      </c>
      <c r="N30" s="11">
        <f t="shared" si="23"/>
        <v>570</v>
      </c>
      <c r="O30" s="11">
        <f t="shared" si="23"/>
        <v>3350.96</v>
      </c>
      <c r="P30" s="11">
        <f t="shared" si="23"/>
        <v>550</v>
      </c>
      <c r="Q30" s="11">
        <f t="shared" si="23"/>
        <v>1068.7</v>
      </c>
      <c r="R30" s="11">
        <f t="shared" si="23"/>
        <v>0</v>
      </c>
      <c r="S30" s="11">
        <f t="shared" si="23"/>
        <v>0</v>
      </c>
      <c r="T30" s="11">
        <f t="shared" si="23"/>
        <v>0</v>
      </c>
      <c r="U30" s="11">
        <f t="shared" si="23"/>
        <v>0</v>
      </c>
      <c r="V30" s="11">
        <f t="shared" si="23"/>
        <v>0</v>
      </c>
      <c r="W30" s="11">
        <f t="shared" si="23"/>
        <v>0</v>
      </c>
      <c r="X30" s="11">
        <f t="shared" si="23"/>
        <v>12214</v>
      </c>
      <c r="Y30" s="11">
        <f t="shared" si="23"/>
        <v>12213.86</v>
      </c>
      <c r="Z30" s="11">
        <f t="shared" si="23"/>
        <v>0</v>
      </c>
      <c r="AA30" s="11">
        <f t="shared" si="23"/>
        <v>0</v>
      </c>
      <c r="AB30" s="11">
        <f t="shared" si="23"/>
        <v>0</v>
      </c>
      <c r="AC30" s="11">
        <f t="shared" si="23"/>
        <v>0</v>
      </c>
      <c r="AD30" s="11">
        <f t="shared" si="23"/>
        <v>7259.5</v>
      </c>
      <c r="AE30" s="11">
        <f t="shared" si="23"/>
        <v>0</v>
      </c>
      <c r="AF30" s="84"/>
      <c r="AG30" s="8"/>
    </row>
    <row r="31" spans="1:33" s="9" customFormat="1" x14ac:dyDescent="0.3">
      <c r="A31" s="13" t="s">
        <v>28</v>
      </c>
      <c r="B31" s="14">
        <f t="shared" ref="B31:B35" si="24">J31+L31+N31+P31+R31+T31+V31+X31+Z31+AB31+AD31+H31</f>
        <v>0</v>
      </c>
      <c r="C31" s="14">
        <f>SUM(H31+J31+L31+N31+P31+R31+T31+V31+X31)</f>
        <v>0</v>
      </c>
      <c r="D31" s="14">
        <f t="shared" ref="D31:D35" si="25">E31</f>
        <v>0</v>
      </c>
      <c r="E31" s="14">
        <f t="shared" ref="E31:E35" si="26">SUM(I31,K31,M31,O31,Q31,S31,U31,W31,Y31,AA31,AC31,AE31)</f>
        <v>0</v>
      </c>
      <c r="F31" s="14">
        <f t="shared" si="21"/>
        <v>0</v>
      </c>
      <c r="G31" s="14">
        <f t="shared" si="22"/>
        <v>0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84"/>
      <c r="AG31" s="8"/>
    </row>
    <row r="32" spans="1:33" s="9" customFormat="1" x14ac:dyDescent="0.3">
      <c r="A32" s="13" t="s">
        <v>29</v>
      </c>
      <c r="B32" s="14">
        <f t="shared" si="24"/>
        <v>31288.500000000004</v>
      </c>
      <c r="C32" s="14">
        <f t="shared" ref="C32:C35" si="27">SUM(H32+J32+L32+N32+P32+R32+T32+V32+X32)</f>
        <v>24682.230000000003</v>
      </c>
      <c r="D32" s="14">
        <f t="shared" si="25"/>
        <v>24681.800000000003</v>
      </c>
      <c r="E32" s="14">
        <f t="shared" si="26"/>
        <v>24681.800000000003</v>
      </c>
      <c r="F32" s="14">
        <f t="shared" si="21"/>
        <v>78.884574204579962</v>
      </c>
      <c r="G32" s="14">
        <f t="shared" si="22"/>
        <v>99.998257855955472</v>
      </c>
      <c r="H32" s="14">
        <v>4255.5</v>
      </c>
      <c r="I32" s="14"/>
      <c r="J32" s="14">
        <v>4993.17</v>
      </c>
      <c r="K32" s="14">
        <v>9248.33</v>
      </c>
      <c r="L32" s="14">
        <v>3299.66</v>
      </c>
      <c r="M32" s="14"/>
      <c r="N32" s="14">
        <v>518.70000000000005</v>
      </c>
      <c r="O32" s="14">
        <v>3299.66</v>
      </c>
      <c r="P32" s="14">
        <v>500.5</v>
      </c>
      <c r="Q32" s="14">
        <v>1019.2</v>
      </c>
      <c r="R32" s="14"/>
      <c r="S32" s="14"/>
      <c r="T32" s="14"/>
      <c r="U32" s="14"/>
      <c r="V32" s="14"/>
      <c r="W32" s="14"/>
      <c r="X32" s="14">
        <v>11114.7</v>
      </c>
      <c r="Y32" s="14">
        <v>11114.61</v>
      </c>
      <c r="Z32" s="14"/>
      <c r="AA32" s="14"/>
      <c r="AB32" s="14"/>
      <c r="AC32" s="14"/>
      <c r="AD32" s="14">
        <v>6606.27</v>
      </c>
      <c r="AE32" s="14"/>
      <c r="AF32" s="84"/>
      <c r="AG32" s="8"/>
    </row>
    <row r="33" spans="1:33" s="9" customFormat="1" x14ac:dyDescent="0.3">
      <c r="A33" s="13" t="s">
        <v>30</v>
      </c>
      <c r="B33" s="14">
        <f t="shared" si="24"/>
        <v>3094.5</v>
      </c>
      <c r="C33" s="14">
        <f t="shared" si="27"/>
        <v>2441.2699999999995</v>
      </c>
      <c r="D33" s="14">
        <f t="shared" si="25"/>
        <v>2441.06</v>
      </c>
      <c r="E33" s="14">
        <f t="shared" si="26"/>
        <v>2441.06</v>
      </c>
      <c r="F33" s="14">
        <f t="shared" si="21"/>
        <v>78.883826143157208</v>
      </c>
      <c r="G33" s="14">
        <f t="shared" si="22"/>
        <v>99.991397919935139</v>
      </c>
      <c r="H33" s="14">
        <v>421</v>
      </c>
      <c r="I33" s="14">
        <v>420.84</v>
      </c>
      <c r="J33" s="14">
        <v>493.83</v>
      </c>
      <c r="K33" s="14">
        <v>493.83</v>
      </c>
      <c r="L33" s="14">
        <v>326.33999999999997</v>
      </c>
      <c r="M33" s="14">
        <v>326.33999999999997</v>
      </c>
      <c r="N33" s="14">
        <v>51.3</v>
      </c>
      <c r="O33" s="14">
        <v>51.3</v>
      </c>
      <c r="P33" s="14">
        <v>49.5</v>
      </c>
      <c r="Q33" s="14">
        <v>49.5</v>
      </c>
      <c r="R33" s="14"/>
      <c r="S33" s="14"/>
      <c r="T33" s="14"/>
      <c r="U33" s="14"/>
      <c r="V33" s="14"/>
      <c r="W33" s="14"/>
      <c r="X33" s="14">
        <v>1099.3</v>
      </c>
      <c r="Y33" s="14">
        <v>1099.25</v>
      </c>
      <c r="Z33" s="14"/>
      <c r="AA33" s="14"/>
      <c r="AB33" s="14"/>
      <c r="AC33" s="14"/>
      <c r="AD33" s="14">
        <v>653.23</v>
      </c>
      <c r="AE33" s="14"/>
      <c r="AF33" s="84"/>
      <c r="AG33" s="8"/>
    </row>
    <row r="34" spans="1:33" s="9" customFormat="1" ht="37.5" x14ac:dyDescent="0.3">
      <c r="A34" s="15" t="s">
        <v>35</v>
      </c>
      <c r="B34" s="14">
        <f t="shared" si="24"/>
        <v>2441.27</v>
      </c>
      <c r="C34" s="14">
        <f t="shared" si="27"/>
        <v>2441.2699999999995</v>
      </c>
      <c r="D34" s="14">
        <f t="shared" si="25"/>
        <v>2441.06</v>
      </c>
      <c r="E34" s="14">
        <f t="shared" si="26"/>
        <v>2441.06</v>
      </c>
      <c r="F34" s="14">
        <f t="shared" si="21"/>
        <v>99.99139791993511</v>
      </c>
      <c r="G34" s="14">
        <f t="shared" si="22"/>
        <v>99.991397919935139</v>
      </c>
      <c r="H34" s="14">
        <v>421</v>
      </c>
      <c r="I34" s="14">
        <v>420.84</v>
      </c>
      <c r="J34" s="14">
        <v>493.83</v>
      </c>
      <c r="K34" s="14">
        <v>493.83</v>
      </c>
      <c r="L34" s="14">
        <v>326.33999999999997</v>
      </c>
      <c r="M34" s="14">
        <v>326.33999999999997</v>
      </c>
      <c r="N34" s="14">
        <v>51.3</v>
      </c>
      <c r="O34" s="14">
        <v>51.3</v>
      </c>
      <c r="P34" s="14">
        <v>49.5</v>
      </c>
      <c r="Q34" s="14">
        <v>49.5</v>
      </c>
      <c r="R34" s="14"/>
      <c r="S34" s="14"/>
      <c r="T34" s="14"/>
      <c r="U34" s="14"/>
      <c r="V34" s="14"/>
      <c r="W34" s="14"/>
      <c r="X34" s="14">
        <v>1099.3</v>
      </c>
      <c r="Y34" s="14">
        <v>1099.25</v>
      </c>
      <c r="Z34" s="14"/>
      <c r="AA34" s="14"/>
      <c r="AB34" s="14"/>
      <c r="AC34" s="14"/>
      <c r="AD34" s="14"/>
      <c r="AE34" s="14"/>
      <c r="AF34" s="84"/>
      <c r="AG34" s="8"/>
    </row>
    <row r="35" spans="1:33" s="9" customFormat="1" x14ac:dyDescent="0.3">
      <c r="A35" s="13" t="s">
        <v>31</v>
      </c>
      <c r="B35" s="14">
        <f t="shared" si="24"/>
        <v>0</v>
      </c>
      <c r="C35" s="14">
        <f t="shared" si="27"/>
        <v>0</v>
      </c>
      <c r="D35" s="14">
        <f t="shared" si="25"/>
        <v>0</v>
      </c>
      <c r="E35" s="14">
        <f t="shared" si="26"/>
        <v>0</v>
      </c>
      <c r="F35" s="14">
        <f t="shared" si="21"/>
        <v>0</v>
      </c>
      <c r="G35" s="14">
        <f t="shared" si="22"/>
        <v>0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85"/>
      <c r="AG35" s="8"/>
    </row>
    <row r="36" spans="1:33" s="9" customFormat="1" ht="18.75" customHeight="1" x14ac:dyDescent="0.3">
      <c r="A36" s="53" t="s">
        <v>37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5"/>
      <c r="AF36" s="52" t="s">
        <v>56</v>
      </c>
      <c r="AG36" s="8"/>
    </row>
    <row r="37" spans="1:33" s="9" customFormat="1" x14ac:dyDescent="0.3">
      <c r="A37" s="16" t="s">
        <v>27</v>
      </c>
      <c r="B37" s="11">
        <f>B38+B39+B40+B42</f>
        <v>28278.428</v>
      </c>
      <c r="C37" s="11">
        <f>C38+C39+C40</f>
        <v>14699.404</v>
      </c>
      <c r="D37" s="11">
        <f>D38+D39+D40</f>
        <v>14699.4</v>
      </c>
      <c r="E37" s="11">
        <f>E38+E39+E40</f>
        <v>14699.4</v>
      </c>
      <c r="F37" s="12">
        <f t="shared" ref="F37:F42" si="28">IFERROR(E37/B37*100,0)</f>
        <v>51.980965844353157</v>
      </c>
      <c r="G37" s="12">
        <f t="shared" ref="G37:G42" si="29">IFERROR(E37/C37*100,0)</f>
        <v>99.999972788012343</v>
      </c>
      <c r="H37" s="11">
        <f>H38+H39+H40+H42</f>
        <v>0</v>
      </c>
      <c r="I37" s="11">
        <f t="shared" ref="I37:AE37" si="30">I38+I39+I40+I42</f>
        <v>0</v>
      </c>
      <c r="J37" s="11">
        <f t="shared" si="30"/>
        <v>1918</v>
      </c>
      <c r="K37" s="11">
        <f t="shared" si="30"/>
        <v>1318</v>
      </c>
      <c r="L37" s="11">
        <f t="shared" si="30"/>
        <v>3264.44</v>
      </c>
      <c r="M37" s="11">
        <f t="shared" si="30"/>
        <v>2954.4450000000002</v>
      </c>
      <c r="N37" s="11">
        <f t="shared" si="30"/>
        <v>0</v>
      </c>
      <c r="O37" s="11">
        <f t="shared" si="30"/>
        <v>909.995</v>
      </c>
      <c r="P37" s="11">
        <f t="shared" si="30"/>
        <v>3969.37</v>
      </c>
      <c r="Q37" s="11">
        <f t="shared" si="30"/>
        <v>3286.875</v>
      </c>
      <c r="R37" s="11">
        <f t="shared" si="30"/>
        <v>2734.83</v>
      </c>
      <c r="S37" s="11">
        <f t="shared" si="30"/>
        <v>3203.1850000000004</v>
      </c>
      <c r="T37" s="11">
        <f t="shared" si="30"/>
        <v>2266.7640000000001</v>
      </c>
      <c r="U37" s="11">
        <f t="shared" si="30"/>
        <v>2480.9</v>
      </c>
      <c r="V37" s="11">
        <f t="shared" si="30"/>
        <v>546</v>
      </c>
      <c r="W37" s="11">
        <f t="shared" si="30"/>
        <v>546</v>
      </c>
      <c r="X37" s="11">
        <f t="shared" si="30"/>
        <v>0</v>
      </c>
      <c r="Y37" s="11">
        <f t="shared" si="30"/>
        <v>0</v>
      </c>
      <c r="Z37" s="11">
        <f t="shared" si="30"/>
        <v>7149.47</v>
      </c>
      <c r="AA37" s="11">
        <f t="shared" si="30"/>
        <v>0</v>
      </c>
      <c r="AB37" s="11">
        <f t="shared" si="30"/>
        <v>0</v>
      </c>
      <c r="AC37" s="11">
        <f t="shared" si="30"/>
        <v>0</v>
      </c>
      <c r="AD37" s="11">
        <f t="shared" si="30"/>
        <v>6429.5540000000001</v>
      </c>
      <c r="AE37" s="34">
        <f t="shared" si="30"/>
        <v>0</v>
      </c>
      <c r="AF37" s="52"/>
      <c r="AG37" s="8"/>
    </row>
    <row r="38" spans="1:33" s="9" customFormat="1" x14ac:dyDescent="0.3">
      <c r="A38" s="17" t="s">
        <v>28</v>
      </c>
      <c r="B38" s="14">
        <f t="shared" ref="B38:B42" si="31">J38+L38+N38+P38+R38+T38+V38+X38+Z38+AB38+AD38+H38</f>
        <v>0</v>
      </c>
      <c r="C38" s="14">
        <f>SUM(H38+J38+L38+N38+P38+R38+T38+V38+X38)</f>
        <v>0</v>
      </c>
      <c r="D38" s="14">
        <f t="shared" ref="D38:D42" si="32">E38</f>
        <v>0</v>
      </c>
      <c r="E38" s="14">
        <f t="shared" ref="E38:E42" si="33">SUM(I38,K38,M38,O38,Q38,S38,U38,W38,Y38,AA38,AC38,AE38)</f>
        <v>0</v>
      </c>
      <c r="F38" s="14">
        <f t="shared" si="28"/>
        <v>0</v>
      </c>
      <c r="G38" s="14">
        <f t="shared" si="29"/>
        <v>0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35"/>
      <c r="AF38" s="52"/>
      <c r="AG38" s="8"/>
    </row>
    <row r="39" spans="1:33" s="9" customFormat="1" x14ac:dyDescent="0.3">
      <c r="A39" s="17" t="s">
        <v>29</v>
      </c>
      <c r="B39" s="14">
        <f t="shared" si="31"/>
        <v>18224.61</v>
      </c>
      <c r="C39" s="14">
        <f t="shared" ref="C39:C42" si="34">SUM(H39+J39+L39+N39+P39+R39+T39+V39+X39)</f>
        <v>12284.45</v>
      </c>
      <c r="D39" s="14">
        <f t="shared" si="32"/>
        <v>12284.455</v>
      </c>
      <c r="E39" s="14">
        <f t="shared" si="33"/>
        <v>12284.455</v>
      </c>
      <c r="F39" s="14">
        <f t="shared" si="28"/>
        <v>67.405859439516121</v>
      </c>
      <c r="G39" s="14">
        <f t="shared" si="29"/>
        <v>100.00004070186293</v>
      </c>
      <c r="H39" s="14"/>
      <c r="I39" s="14"/>
      <c r="J39" s="14">
        <v>1745.38</v>
      </c>
      <c r="K39" s="14">
        <v>1199.3800000000001</v>
      </c>
      <c r="L39" s="14">
        <v>2970.64</v>
      </c>
      <c r="M39" s="14">
        <v>2606.645</v>
      </c>
      <c r="N39" s="14"/>
      <c r="O39" s="14">
        <v>909.995</v>
      </c>
      <c r="P39" s="14">
        <v>3612.13</v>
      </c>
      <c r="Q39" s="14">
        <v>2929.6350000000002</v>
      </c>
      <c r="R39" s="14">
        <v>2488.66</v>
      </c>
      <c r="S39" s="14">
        <v>2976.32</v>
      </c>
      <c r="T39" s="14">
        <v>921.64</v>
      </c>
      <c r="U39" s="14">
        <v>1116.48</v>
      </c>
      <c r="V39" s="14">
        <v>546</v>
      </c>
      <c r="W39" s="14">
        <v>546</v>
      </c>
      <c r="X39" s="14"/>
      <c r="Y39" s="14"/>
      <c r="Z39" s="14">
        <v>89.33</v>
      </c>
      <c r="AA39" s="14"/>
      <c r="AB39" s="14"/>
      <c r="AC39" s="14"/>
      <c r="AD39" s="14">
        <v>5850.83</v>
      </c>
      <c r="AE39" s="35"/>
      <c r="AF39" s="52"/>
      <c r="AG39" s="8"/>
    </row>
    <row r="40" spans="1:33" s="9" customFormat="1" x14ac:dyDescent="0.3">
      <c r="A40" s="17" t="s">
        <v>30</v>
      </c>
      <c r="B40" s="14">
        <f t="shared" si="31"/>
        <v>10053.818000000001</v>
      </c>
      <c r="C40" s="14">
        <f t="shared" si="34"/>
        <v>2414.9540000000002</v>
      </c>
      <c r="D40" s="14">
        <f t="shared" si="32"/>
        <v>2414.9450000000002</v>
      </c>
      <c r="E40" s="14">
        <f t="shared" si="33"/>
        <v>2414.9450000000002</v>
      </c>
      <c r="F40" s="14">
        <f t="shared" si="28"/>
        <v>24.02017820493667</v>
      </c>
      <c r="G40" s="14">
        <f t="shared" si="29"/>
        <v>99.999627322093914</v>
      </c>
      <c r="H40" s="14"/>
      <c r="I40" s="14"/>
      <c r="J40" s="14">
        <v>172.62</v>
      </c>
      <c r="K40" s="14">
        <v>118.62</v>
      </c>
      <c r="L40" s="14">
        <v>293.8</v>
      </c>
      <c r="M40" s="14">
        <v>347.8</v>
      </c>
      <c r="N40" s="14"/>
      <c r="O40" s="14"/>
      <c r="P40" s="14">
        <v>357.24</v>
      </c>
      <c r="Q40" s="14">
        <v>357.24</v>
      </c>
      <c r="R40" s="14">
        <v>246.17</v>
      </c>
      <c r="S40" s="14">
        <v>226.86500000000001</v>
      </c>
      <c r="T40" s="14">
        <v>1345.124</v>
      </c>
      <c r="U40" s="14">
        <v>1364.42</v>
      </c>
      <c r="V40" s="14"/>
      <c r="W40" s="14"/>
      <c r="X40" s="14"/>
      <c r="Y40" s="14"/>
      <c r="Z40" s="14">
        <v>7060.14</v>
      </c>
      <c r="AA40" s="14"/>
      <c r="AB40" s="14"/>
      <c r="AC40" s="14"/>
      <c r="AD40" s="14">
        <v>578.72400000000005</v>
      </c>
      <c r="AE40" s="35"/>
      <c r="AF40" s="52"/>
      <c r="AG40" s="8"/>
    </row>
    <row r="41" spans="1:33" s="9" customFormat="1" ht="37.5" x14ac:dyDescent="0.3">
      <c r="A41" s="15" t="s">
        <v>35</v>
      </c>
      <c r="B41" s="14">
        <f t="shared" si="31"/>
        <v>1802.5100000000002</v>
      </c>
      <c r="C41" s="14">
        <f t="shared" si="34"/>
        <v>1214.9500000000003</v>
      </c>
      <c r="D41" s="14">
        <f t="shared" si="32"/>
        <v>1214.9450000000002</v>
      </c>
      <c r="E41" s="14">
        <f t="shared" si="33"/>
        <v>1214.9450000000002</v>
      </c>
      <c r="F41" s="14">
        <f t="shared" si="28"/>
        <v>67.402954768628192</v>
      </c>
      <c r="G41" s="14">
        <f t="shared" si="29"/>
        <v>99.999588460430459</v>
      </c>
      <c r="H41" s="14"/>
      <c r="I41" s="14"/>
      <c r="J41" s="14">
        <v>172.62</v>
      </c>
      <c r="K41" s="14">
        <v>118.62</v>
      </c>
      <c r="L41" s="14">
        <v>293.8</v>
      </c>
      <c r="M41" s="14">
        <v>347.8</v>
      </c>
      <c r="N41" s="14"/>
      <c r="O41" s="14"/>
      <c r="P41" s="14">
        <v>357.24</v>
      </c>
      <c r="Q41" s="14">
        <v>357.24</v>
      </c>
      <c r="R41" s="14">
        <v>246.17</v>
      </c>
      <c r="S41" s="14">
        <v>226.86500000000001</v>
      </c>
      <c r="T41" s="14">
        <v>145.12</v>
      </c>
      <c r="U41" s="14">
        <v>164.42</v>
      </c>
      <c r="V41" s="14"/>
      <c r="W41" s="14"/>
      <c r="X41" s="14"/>
      <c r="Y41" s="14"/>
      <c r="Z41" s="14">
        <v>8.84</v>
      </c>
      <c r="AA41" s="14"/>
      <c r="AB41" s="14"/>
      <c r="AC41" s="14"/>
      <c r="AD41" s="14">
        <v>578.72</v>
      </c>
      <c r="AE41" s="35"/>
      <c r="AF41" s="52"/>
      <c r="AG41" s="8"/>
    </row>
    <row r="42" spans="1:33" s="9" customFormat="1" x14ac:dyDescent="0.3">
      <c r="A42" s="17" t="s">
        <v>31</v>
      </c>
      <c r="B42" s="14">
        <f t="shared" si="31"/>
        <v>0</v>
      </c>
      <c r="C42" s="14">
        <f t="shared" si="34"/>
        <v>0</v>
      </c>
      <c r="D42" s="14">
        <f t="shared" si="32"/>
        <v>0</v>
      </c>
      <c r="E42" s="14">
        <f t="shared" si="33"/>
        <v>0</v>
      </c>
      <c r="F42" s="14">
        <f t="shared" si="28"/>
        <v>0</v>
      </c>
      <c r="G42" s="14">
        <f t="shared" si="29"/>
        <v>0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35"/>
      <c r="AF42" s="52"/>
      <c r="AG42" s="8"/>
    </row>
    <row r="43" spans="1:33" s="9" customFormat="1" ht="18.75" customHeight="1" x14ac:dyDescent="0.3">
      <c r="A43" s="59" t="s">
        <v>38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60"/>
      <c r="AG43" s="8"/>
    </row>
    <row r="44" spans="1:33" s="9" customFormat="1" x14ac:dyDescent="0.3">
      <c r="A44" s="16" t="s">
        <v>27</v>
      </c>
      <c r="B44" s="11">
        <f>B45+B46+B47+B48</f>
        <v>0</v>
      </c>
      <c r="C44" s="11">
        <f>C45+C46+C47</f>
        <v>0</v>
      </c>
      <c r="D44" s="11">
        <f>D45+D46+D47</f>
        <v>0</v>
      </c>
      <c r="E44" s="11">
        <f>E45+E46+E47</f>
        <v>0</v>
      </c>
      <c r="F44" s="11">
        <f t="shared" ref="F44:F46" si="35">IFERROR(E44/B44*100,0)</f>
        <v>0</v>
      </c>
      <c r="G44" s="11">
        <f t="shared" ref="G44:G46" si="36">IFERROR(E44/C44*100,0)</f>
        <v>0</v>
      </c>
      <c r="H44" s="11">
        <f>H45+H46+H47</f>
        <v>0</v>
      </c>
      <c r="I44" s="11">
        <f t="shared" ref="I44:AE44" si="37">I45+I46+I47</f>
        <v>0</v>
      </c>
      <c r="J44" s="11">
        <f t="shared" si="37"/>
        <v>0</v>
      </c>
      <c r="K44" s="11">
        <f t="shared" si="37"/>
        <v>0</v>
      </c>
      <c r="L44" s="11">
        <f t="shared" si="37"/>
        <v>0</v>
      </c>
      <c r="M44" s="11">
        <f t="shared" si="37"/>
        <v>0</v>
      </c>
      <c r="N44" s="11">
        <f t="shared" si="37"/>
        <v>0</v>
      </c>
      <c r="O44" s="11">
        <f t="shared" si="37"/>
        <v>0</v>
      </c>
      <c r="P44" s="11">
        <f t="shared" si="37"/>
        <v>0</v>
      </c>
      <c r="Q44" s="11">
        <f t="shared" si="37"/>
        <v>0</v>
      </c>
      <c r="R44" s="11">
        <f t="shared" si="37"/>
        <v>0</v>
      </c>
      <c r="S44" s="11">
        <f t="shared" si="37"/>
        <v>0</v>
      </c>
      <c r="T44" s="11">
        <f t="shared" si="37"/>
        <v>0</v>
      </c>
      <c r="U44" s="11">
        <f t="shared" si="37"/>
        <v>0</v>
      </c>
      <c r="V44" s="11">
        <f t="shared" si="37"/>
        <v>0</v>
      </c>
      <c r="W44" s="11">
        <f t="shared" si="37"/>
        <v>0</v>
      </c>
      <c r="X44" s="11">
        <f t="shared" si="37"/>
        <v>0</v>
      </c>
      <c r="Y44" s="11">
        <f t="shared" si="37"/>
        <v>0</v>
      </c>
      <c r="Z44" s="11">
        <f t="shared" si="37"/>
        <v>0</v>
      </c>
      <c r="AA44" s="11">
        <f t="shared" si="37"/>
        <v>0</v>
      </c>
      <c r="AB44" s="11">
        <f t="shared" si="37"/>
        <v>0</v>
      </c>
      <c r="AC44" s="11">
        <f t="shared" si="37"/>
        <v>0</v>
      </c>
      <c r="AD44" s="11">
        <f t="shared" si="37"/>
        <v>0</v>
      </c>
      <c r="AE44" s="11">
        <f t="shared" si="37"/>
        <v>0</v>
      </c>
      <c r="AF44" s="61"/>
      <c r="AG44" s="8"/>
    </row>
    <row r="45" spans="1:33" s="9" customFormat="1" x14ac:dyDescent="0.3">
      <c r="A45" s="17" t="s">
        <v>28</v>
      </c>
      <c r="B45" s="14">
        <f t="shared" ref="B45:B48" si="38">J45+L45+N45+P45+R45+T45+V45+X45+Z45+AB45+AD45+H45</f>
        <v>0</v>
      </c>
      <c r="C45" s="14">
        <f>SUM(H45+J45+L45+N45+P45)</f>
        <v>0</v>
      </c>
      <c r="D45" s="14">
        <f t="shared" ref="D45:D48" si="39">E45</f>
        <v>0</v>
      </c>
      <c r="E45" s="14">
        <f t="shared" ref="E45:E48" si="40">SUM(I45,K45,M45,O45,Q45,S45,U45,W45,Y45,AA45,AC45,AE45)</f>
        <v>0</v>
      </c>
      <c r="F45" s="14">
        <f t="shared" si="35"/>
        <v>0</v>
      </c>
      <c r="G45" s="14">
        <f t="shared" si="36"/>
        <v>0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61"/>
      <c r="AG45" s="8"/>
    </row>
    <row r="46" spans="1:33" s="9" customFormat="1" x14ac:dyDescent="0.3">
      <c r="A46" s="17" t="s">
        <v>29</v>
      </c>
      <c r="B46" s="14">
        <f t="shared" si="38"/>
        <v>0</v>
      </c>
      <c r="C46" s="14">
        <f t="shared" ref="C46:C48" si="41">SUM(H46+J46+L46+N46+P46)</f>
        <v>0</v>
      </c>
      <c r="D46" s="14">
        <f t="shared" si="39"/>
        <v>0</v>
      </c>
      <c r="E46" s="14">
        <f t="shared" si="40"/>
        <v>0</v>
      </c>
      <c r="F46" s="14">
        <f t="shared" si="35"/>
        <v>0</v>
      </c>
      <c r="G46" s="14">
        <f t="shared" si="36"/>
        <v>0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61"/>
      <c r="AG46" s="8"/>
    </row>
    <row r="47" spans="1:33" s="9" customFormat="1" x14ac:dyDescent="0.3">
      <c r="A47" s="17" t="s">
        <v>30</v>
      </c>
      <c r="B47" s="14">
        <f t="shared" si="38"/>
        <v>0</v>
      </c>
      <c r="C47" s="14">
        <f t="shared" si="41"/>
        <v>0</v>
      </c>
      <c r="D47" s="14">
        <f t="shared" si="39"/>
        <v>0</v>
      </c>
      <c r="E47" s="14">
        <f t="shared" si="40"/>
        <v>0</v>
      </c>
      <c r="F47" s="14">
        <f>IFERROR(E47/B47*100,0)</f>
        <v>0</v>
      </c>
      <c r="G47" s="14">
        <f>IFERROR(E47/C47*100,0)</f>
        <v>0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61"/>
      <c r="AG47" s="8"/>
    </row>
    <row r="48" spans="1:33" s="9" customFormat="1" x14ac:dyDescent="0.3">
      <c r="A48" s="17" t="s">
        <v>31</v>
      </c>
      <c r="B48" s="14">
        <f t="shared" si="38"/>
        <v>0</v>
      </c>
      <c r="C48" s="14">
        <f t="shared" si="41"/>
        <v>0</v>
      </c>
      <c r="D48" s="14">
        <f t="shared" si="39"/>
        <v>0</v>
      </c>
      <c r="E48" s="14">
        <f t="shared" si="40"/>
        <v>0</v>
      </c>
      <c r="F48" s="14">
        <f t="shared" ref="F48" si="42">IFERROR(E48/B48*100,0)</f>
        <v>0</v>
      </c>
      <c r="G48" s="14">
        <f t="shared" ref="G48" si="43">IFERROR(E48/C48*100,0)</f>
        <v>0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62"/>
      <c r="AG48" s="8"/>
    </row>
    <row r="49" spans="1:33" s="9" customFormat="1" ht="18.75" customHeight="1" x14ac:dyDescent="0.3">
      <c r="A49" s="53" t="s">
        <v>39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5"/>
      <c r="AF49" s="52" t="s">
        <v>57</v>
      </c>
      <c r="AG49" s="8"/>
    </row>
    <row r="50" spans="1:33" s="9" customFormat="1" x14ac:dyDescent="0.3">
      <c r="A50" s="16" t="s">
        <v>27</v>
      </c>
      <c r="B50" s="11">
        <f>B51+B52+B53+B55</f>
        <v>2598.87</v>
      </c>
      <c r="C50" s="11">
        <f t="shared" ref="C50:E50" si="44">C51+C52+C53+C55</f>
        <v>2598.87</v>
      </c>
      <c r="D50" s="11">
        <f t="shared" si="44"/>
        <v>2598.87</v>
      </c>
      <c r="E50" s="11">
        <f t="shared" si="44"/>
        <v>2598.87</v>
      </c>
      <c r="F50" s="11">
        <f>IFERROR(E50/B50*100,0)</f>
        <v>100</v>
      </c>
      <c r="G50" s="11">
        <f>IFERROR(E50/C50*100,0)</f>
        <v>100</v>
      </c>
      <c r="H50" s="11">
        <f>H51+H52+H53+H55</f>
        <v>0</v>
      </c>
      <c r="I50" s="11">
        <f t="shared" ref="I50:AE50" si="45">I51+I52+I53+I55</f>
        <v>0</v>
      </c>
      <c r="J50" s="11">
        <f t="shared" si="45"/>
        <v>0</v>
      </c>
      <c r="K50" s="11">
        <f t="shared" si="45"/>
        <v>0</v>
      </c>
      <c r="L50" s="11">
        <f t="shared" si="45"/>
        <v>0</v>
      </c>
      <c r="M50" s="11">
        <f t="shared" si="45"/>
        <v>0</v>
      </c>
      <c r="N50" s="11">
        <f t="shared" si="45"/>
        <v>0</v>
      </c>
      <c r="O50" s="11">
        <f t="shared" si="45"/>
        <v>0</v>
      </c>
      <c r="P50" s="11">
        <f t="shared" si="45"/>
        <v>0</v>
      </c>
      <c r="Q50" s="11">
        <f t="shared" si="45"/>
        <v>0</v>
      </c>
      <c r="R50" s="11">
        <f t="shared" si="45"/>
        <v>2598.87</v>
      </c>
      <c r="S50" s="11">
        <f t="shared" si="45"/>
        <v>0</v>
      </c>
      <c r="T50" s="11">
        <f t="shared" si="45"/>
        <v>0</v>
      </c>
      <c r="U50" s="11">
        <f t="shared" si="45"/>
        <v>0</v>
      </c>
      <c r="V50" s="11">
        <f t="shared" si="45"/>
        <v>0</v>
      </c>
      <c r="W50" s="11">
        <f t="shared" si="45"/>
        <v>2598.87</v>
      </c>
      <c r="X50" s="11">
        <f t="shared" si="45"/>
        <v>0</v>
      </c>
      <c r="Y50" s="11">
        <f t="shared" si="45"/>
        <v>0</v>
      </c>
      <c r="Z50" s="11">
        <f t="shared" si="45"/>
        <v>0</v>
      </c>
      <c r="AA50" s="11">
        <f t="shared" si="45"/>
        <v>0</v>
      </c>
      <c r="AB50" s="11">
        <f t="shared" si="45"/>
        <v>0</v>
      </c>
      <c r="AC50" s="11">
        <f t="shared" si="45"/>
        <v>0</v>
      </c>
      <c r="AD50" s="11">
        <f t="shared" si="45"/>
        <v>0</v>
      </c>
      <c r="AE50" s="34">
        <f t="shared" si="45"/>
        <v>0</v>
      </c>
      <c r="AF50" s="52"/>
      <c r="AG50" s="8"/>
    </row>
    <row r="51" spans="1:33" s="9" customFormat="1" x14ac:dyDescent="0.3">
      <c r="A51" s="17" t="s">
        <v>28</v>
      </c>
      <c r="B51" s="14">
        <f>H51+J51+L51+N51+P51+R51+T51+V51+X51+Z51+AB51+AD51+AF51</f>
        <v>0</v>
      </c>
      <c r="C51" s="14">
        <f>H51+J51+L51+N51+P51+R51+T51+V51+X51</f>
        <v>0</v>
      </c>
      <c r="D51" s="14">
        <f>E51</f>
        <v>0</v>
      </c>
      <c r="E51" s="14">
        <f>I51+K51+M51+O51+Q51+S51+U51+W51+Y51+AA51+AC51+AE51</f>
        <v>0</v>
      </c>
      <c r="F51" s="14">
        <f t="shared" ref="F51:F55" si="46">IFERROR(E51/B51*100,0)</f>
        <v>0</v>
      </c>
      <c r="G51" s="14">
        <f t="shared" ref="G51:G55" si="47">IFERROR(E51/C51*100,0)</f>
        <v>0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35"/>
      <c r="AF51" s="52"/>
      <c r="AG51" s="8"/>
    </row>
    <row r="52" spans="1:33" s="9" customFormat="1" x14ac:dyDescent="0.3">
      <c r="A52" s="17" t="s">
        <v>29</v>
      </c>
      <c r="B52" s="14">
        <f t="shared" ref="B52:B55" si="48">H52+J52+L52+N52+P52+R52+T52+V52+X52+Z52+AB52+AD52+AF52</f>
        <v>2364.9699999999998</v>
      </c>
      <c r="C52" s="14">
        <f t="shared" ref="C52:C55" si="49">H52+J52+L52+N52+P52+R52+T52+V52+X52</f>
        <v>2364.9699999999998</v>
      </c>
      <c r="D52" s="14">
        <f t="shared" ref="D52:D55" si="50">E52</f>
        <v>2364.9699999999998</v>
      </c>
      <c r="E52" s="14">
        <f t="shared" ref="E52:E55" si="51">I52+K52+M52+O52+Q52+S52+U52+W52+Y52+AA52+AC52+AE52</f>
        <v>2364.9699999999998</v>
      </c>
      <c r="F52" s="14">
        <f t="shared" si="46"/>
        <v>100</v>
      </c>
      <c r="G52" s="14">
        <f t="shared" si="47"/>
        <v>100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>
        <v>2364.9699999999998</v>
      </c>
      <c r="S52" s="14"/>
      <c r="T52" s="14"/>
      <c r="U52" s="14"/>
      <c r="V52" s="14"/>
      <c r="W52" s="14">
        <v>2364.9699999999998</v>
      </c>
      <c r="X52" s="14"/>
      <c r="Y52" s="14"/>
      <c r="Z52" s="14"/>
      <c r="AA52" s="14"/>
      <c r="AB52" s="14"/>
      <c r="AC52" s="14"/>
      <c r="AD52" s="14"/>
      <c r="AE52" s="35"/>
      <c r="AF52" s="52"/>
      <c r="AG52" s="8"/>
    </row>
    <row r="53" spans="1:33" s="9" customFormat="1" x14ac:dyDescent="0.3">
      <c r="A53" s="17" t="s">
        <v>30</v>
      </c>
      <c r="B53" s="14">
        <f t="shared" si="48"/>
        <v>233.9</v>
      </c>
      <c r="C53" s="14">
        <f t="shared" si="49"/>
        <v>233.9</v>
      </c>
      <c r="D53" s="14">
        <f t="shared" si="50"/>
        <v>233.9</v>
      </c>
      <c r="E53" s="14">
        <f t="shared" si="51"/>
        <v>233.9</v>
      </c>
      <c r="F53" s="14">
        <f t="shared" si="46"/>
        <v>100</v>
      </c>
      <c r="G53" s="14">
        <f t="shared" si="47"/>
        <v>100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>
        <v>233.9</v>
      </c>
      <c r="S53" s="14"/>
      <c r="T53" s="14"/>
      <c r="U53" s="14"/>
      <c r="V53" s="14"/>
      <c r="W53" s="14">
        <v>233.9</v>
      </c>
      <c r="X53" s="14"/>
      <c r="Y53" s="14"/>
      <c r="Z53" s="14"/>
      <c r="AA53" s="14"/>
      <c r="AB53" s="14"/>
      <c r="AC53" s="14"/>
      <c r="AD53" s="14"/>
      <c r="AE53" s="35"/>
      <c r="AF53" s="52"/>
      <c r="AG53" s="8"/>
    </row>
    <row r="54" spans="1:33" s="9" customFormat="1" ht="37.5" x14ac:dyDescent="0.3">
      <c r="A54" s="14" t="s">
        <v>35</v>
      </c>
      <c r="B54" s="14">
        <f t="shared" si="48"/>
        <v>233.9</v>
      </c>
      <c r="C54" s="14">
        <f>H54+J54+L54+N54+P54+R54+T54+V54+X54</f>
        <v>233.9</v>
      </c>
      <c r="D54" s="14">
        <f t="shared" si="50"/>
        <v>233.9</v>
      </c>
      <c r="E54" s="14">
        <f t="shared" si="51"/>
        <v>233.9</v>
      </c>
      <c r="F54" s="14">
        <f t="shared" si="46"/>
        <v>100</v>
      </c>
      <c r="G54" s="14">
        <f t="shared" si="47"/>
        <v>100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>
        <v>233.9</v>
      </c>
      <c r="S54" s="14"/>
      <c r="T54" s="14"/>
      <c r="U54" s="14"/>
      <c r="V54" s="14"/>
      <c r="W54" s="14">
        <v>233.9</v>
      </c>
      <c r="X54" s="14"/>
      <c r="Y54" s="14"/>
      <c r="Z54" s="14"/>
      <c r="AA54" s="14"/>
      <c r="AB54" s="14"/>
      <c r="AC54" s="14"/>
      <c r="AD54" s="14"/>
      <c r="AE54" s="35"/>
      <c r="AF54" s="52"/>
      <c r="AG54" s="8"/>
    </row>
    <row r="55" spans="1:33" s="9" customFormat="1" x14ac:dyDescent="0.3">
      <c r="A55" s="17" t="s">
        <v>31</v>
      </c>
      <c r="B55" s="14">
        <f t="shared" si="48"/>
        <v>0</v>
      </c>
      <c r="C55" s="14">
        <f t="shared" si="49"/>
        <v>0</v>
      </c>
      <c r="D55" s="14">
        <f t="shared" si="50"/>
        <v>0</v>
      </c>
      <c r="E55" s="14">
        <f t="shared" si="51"/>
        <v>0</v>
      </c>
      <c r="F55" s="14">
        <f t="shared" si="46"/>
        <v>0</v>
      </c>
      <c r="G55" s="14">
        <f t="shared" si="47"/>
        <v>0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35"/>
      <c r="AF55" s="52"/>
      <c r="AG55" s="8"/>
    </row>
    <row r="56" spans="1:33" s="9" customFormat="1" ht="18.75" customHeight="1" x14ac:dyDescent="0.3">
      <c r="A56" s="59" t="s">
        <v>51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60"/>
      <c r="AG56" s="8"/>
    </row>
    <row r="57" spans="1:33" s="9" customFormat="1" x14ac:dyDescent="0.3">
      <c r="A57" s="16" t="s">
        <v>27</v>
      </c>
      <c r="B57" s="11">
        <f>B58+B59+B60+B62</f>
        <v>8041</v>
      </c>
      <c r="C57" s="11">
        <f t="shared" ref="C57:E57" si="52">C58+C59+C60+C62</f>
        <v>8041</v>
      </c>
      <c r="D57" s="11">
        <f t="shared" si="52"/>
        <v>8041</v>
      </c>
      <c r="E57" s="11">
        <f t="shared" si="52"/>
        <v>8041</v>
      </c>
      <c r="F57" s="11">
        <f>IFERROR(E57/B57*100,0)</f>
        <v>100</v>
      </c>
      <c r="G57" s="11">
        <f>IFERROR(E57/C57*100,0)</f>
        <v>100</v>
      </c>
      <c r="H57" s="11">
        <f>H58+H59+H60+H62</f>
        <v>0</v>
      </c>
      <c r="I57" s="11">
        <f t="shared" ref="I57:AE57" si="53">I58+I59+I60+I62</f>
        <v>0</v>
      </c>
      <c r="J57" s="11">
        <f t="shared" si="53"/>
        <v>0</v>
      </c>
      <c r="K57" s="11">
        <f t="shared" si="53"/>
        <v>0</v>
      </c>
      <c r="L57" s="11">
        <f t="shared" si="53"/>
        <v>0</v>
      </c>
      <c r="M57" s="11">
        <f t="shared" si="53"/>
        <v>0</v>
      </c>
      <c r="N57" s="11">
        <f t="shared" si="53"/>
        <v>0</v>
      </c>
      <c r="O57" s="11">
        <f t="shared" si="53"/>
        <v>0</v>
      </c>
      <c r="P57" s="11">
        <f t="shared" si="53"/>
        <v>0</v>
      </c>
      <c r="Q57" s="11">
        <f t="shared" si="53"/>
        <v>0</v>
      </c>
      <c r="R57" s="11">
        <f t="shared" si="53"/>
        <v>0</v>
      </c>
      <c r="S57" s="11">
        <f t="shared" si="53"/>
        <v>0</v>
      </c>
      <c r="T57" s="11">
        <f t="shared" si="53"/>
        <v>0</v>
      </c>
      <c r="U57" s="11">
        <f t="shared" si="53"/>
        <v>0</v>
      </c>
      <c r="V57" s="11">
        <f t="shared" si="53"/>
        <v>0</v>
      </c>
      <c r="W57" s="11">
        <f t="shared" si="53"/>
        <v>0</v>
      </c>
      <c r="X57" s="11">
        <f t="shared" si="53"/>
        <v>8041</v>
      </c>
      <c r="Y57" s="11">
        <f t="shared" si="53"/>
        <v>8041</v>
      </c>
      <c r="Z57" s="11">
        <f t="shared" si="53"/>
        <v>0</v>
      </c>
      <c r="AA57" s="11">
        <f t="shared" si="53"/>
        <v>0</v>
      </c>
      <c r="AB57" s="11">
        <f t="shared" si="53"/>
        <v>0</v>
      </c>
      <c r="AC57" s="11">
        <f t="shared" si="53"/>
        <v>0</v>
      </c>
      <c r="AD57" s="11">
        <f t="shared" si="53"/>
        <v>0</v>
      </c>
      <c r="AE57" s="11">
        <f t="shared" si="53"/>
        <v>0</v>
      </c>
      <c r="AF57" s="61"/>
      <c r="AG57" s="8"/>
    </row>
    <row r="58" spans="1:33" s="9" customFormat="1" x14ac:dyDescent="0.3">
      <c r="A58" s="17" t="s">
        <v>28</v>
      </c>
      <c r="B58" s="14">
        <f>H58+J58+L58+N58+P58+R58+T58+V58+X58+Z58+AB58+AD58+AF58</f>
        <v>0</v>
      </c>
      <c r="C58" s="14">
        <f>H58+J58+L58+N58+P58+R58+T58+V58+X58</f>
        <v>0</v>
      </c>
      <c r="D58" s="14">
        <f>E58</f>
        <v>0</v>
      </c>
      <c r="E58" s="14">
        <f>I58+K58+M58+O58+Q58+S58+U58+W58+Y58+AA58+AC58+AE58</f>
        <v>0</v>
      </c>
      <c r="F58" s="14">
        <f t="shared" ref="F58:F62" si="54">IFERROR(E58/B58*100,0)</f>
        <v>0</v>
      </c>
      <c r="G58" s="14">
        <f t="shared" ref="G58:G62" si="55">IFERROR(E58/C58*100,0)</f>
        <v>0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61"/>
      <c r="AG58" s="8"/>
    </row>
    <row r="59" spans="1:33" s="9" customFormat="1" x14ac:dyDescent="0.3">
      <c r="A59" s="17" t="s">
        <v>29</v>
      </c>
      <c r="B59" s="14">
        <f t="shared" ref="B59:B62" si="56">H59+J59+L59+N59+P59+R59+T59+V59+X59+Z59+AB59+AD59+AF59</f>
        <v>0</v>
      </c>
      <c r="C59" s="14">
        <f t="shared" ref="C59:C62" si="57">H59+J59+L59+N59+P59+R59+T59+V59+X59</f>
        <v>0</v>
      </c>
      <c r="D59" s="14">
        <f t="shared" ref="D59:D62" si="58">E59</f>
        <v>0</v>
      </c>
      <c r="E59" s="14">
        <f t="shared" ref="E59:E62" si="59">I59+K59+M59+O59+Q59+S59+U59+W59+Y59+AA59+AC59+AE59</f>
        <v>0</v>
      </c>
      <c r="F59" s="14">
        <f t="shared" si="54"/>
        <v>0</v>
      </c>
      <c r="G59" s="14">
        <f t="shared" si="55"/>
        <v>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61"/>
      <c r="AG59" s="8"/>
    </row>
    <row r="60" spans="1:33" s="9" customFormat="1" x14ac:dyDescent="0.3">
      <c r="A60" s="17" t="s">
        <v>30</v>
      </c>
      <c r="B60" s="14">
        <f t="shared" si="56"/>
        <v>8041</v>
      </c>
      <c r="C60" s="14">
        <f t="shared" si="57"/>
        <v>8041</v>
      </c>
      <c r="D60" s="14">
        <f t="shared" si="58"/>
        <v>8041</v>
      </c>
      <c r="E60" s="14">
        <f t="shared" si="59"/>
        <v>8041</v>
      </c>
      <c r="F60" s="14">
        <f t="shared" si="54"/>
        <v>100</v>
      </c>
      <c r="G60" s="14">
        <f t="shared" si="55"/>
        <v>100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>
        <v>8041</v>
      </c>
      <c r="Y60" s="14">
        <v>8041</v>
      </c>
      <c r="Z60" s="14"/>
      <c r="AA60" s="14"/>
      <c r="AB60" s="14"/>
      <c r="AC60" s="14"/>
      <c r="AD60" s="14"/>
      <c r="AE60" s="14"/>
      <c r="AF60" s="61"/>
      <c r="AG60" s="8"/>
    </row>
    <row r="61" spans="1:33" s="9" customFormat="1" ht="37.5" x14ac:dyDescent="0.3">
      <c r="A61" s="14" t="s">
        <v>35</v>
      </c>
      <c r="B61" s="14">
        <f t="shared" si="56"/>
        <v>0</v>
      </c>
      <c r="C61" s="14">
        <f t="shared" si="57"/>
        <v>0</v>
      </c>
      <c r="D61" s="14">
        <f t="shared" si="58"/>
        <v>0</v>
      </c>
      <c r="E61" s="14">
        <f t="shared" si="59"/>
        <v>0</v>
      </c>
      <c r="F61" s="14">
        <f t="shared" si="54"/>
        <v>0</v>
      </c>
      <c r="G61" s="14">
        <f t="shared" si="55"/>
        <v>0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61"/>
      <c r="AG61" s="8"/>
    </row>
    <row r="62" spans="1:33" s="9" customFormat="1" x14ac:dyDescent="0.3">
      <c r="A62" s="17" t="s">
        <v>31</v>
      </c>
      <c r="B62" s="14">
        <f t="shared" si="56"/>
        <v>0</v>
      </c>
      <c r="C62" s="14">
        <f t="shared" si="57"/>
        <v>0</v>
      </c>
      <c r="D62" s="14">
        <f t="shared" si="58"/>
        <v>0</v>
      </c>
      <c r="E62" s="14">
        <f t="shared" si="59"/>
        <v>0</v>
      </c>
      <c r="F62" s="14">
        <f t="shared" si="54"/>
        <v>0</v>
      </c>
      <c r="G62" s="14">
        <f t="shared" si="55"/>
        <v>0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62"/>
      <c r="AG62" s="8"/>
    </row>
    <row r="63" spans="1:33" s="9" customFormat="1" ht="18.75" customHeight="1" x14ac:dyDescent="0.3">
      <c r="A63" s="59" t="s">
        <v>55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60"/>
      <c r="AG63" s="8"/>
    </row>
    <row r="64" spans="1:33" s="9" customFormat="1" x14ac:dyDescent="0.3">
      <c r="A64" s="16" t="s">
        <v>27</v>
      </c>
      <c r="B64" s="11">
        <f>B65+B66+B67+B69</f>
        <v>3331.1000000000004</v>
      </c>
      <c r="C64" s="11">
        <f t="shared" ref="C64:E64" si="60">C65+C66+C67+C69</f>
        <v>0</v>
      </c>
      <c r="D64" s="11">
        <f t="shared" si="60"/>
        <v>0</v>
      </c>
      <c r="E64" s="11">
        <f t="shared" si="60"/>
        <v>0</v>
      </c>
      <c r="F64" s="11">
        <f>IFERROR(E64/B64*100,0)</f>
        <v>0</v>
      </c>
      <c r="G64" s="11">
        <f>IFERROR(E64/C64*100,0)</f>
        <v>0</v>
      </c>
      <c r="H64" s="11">
        <f>H65+H66+H67+H69</f>
        <v>0</v>
      </c>
      <c r="I64" s="11">
        <f t="shared" ref="I64:AE64" si="61">I65+I66+I67+I69</f>
        <v>0</v>
      </c>
      <c r="J64" s="11">
        <f t="shared" si="61"/>
        <v>0</v>
      </c>
      <c r="K64" s="11">
        <f t="shared" si="61"/>
        <v>0</v>
      </c>
      <c r="L64" s="11">
        <f t="shared" si="61"/>
        <v>0</v>
      </c>
      <c r="M64" s="11">
        <f t="shared" si="61"/>
        <v>0</v>
      </c>
      <c r="N64" s="11">
        <f t="shared" si="61"/>
        <v>0</v>
      </c>
      <c r="O64" s="11">
        <f t="shared" si="61"/>
        <v>0</v>
      </c>
      <c r="P64" s="11">
        <f t="shared" si="61"/>
        <v>0</v>
      </c>
      <c r="Q64" s="11">
        <f t="shared" si="61"/>
        <v>0</v>
      </c>
      <c r="R64" s="11">
        <f t="shared" si="61"/>
        <v>0</v>
      </c>
      <c r="S64" s="11">
        <f t="shared" si="61"/>
        <v>0</v>
      </c>
      <c r="T64" s="11">
        <f t="shared" si="61"/>
        <v>0</v>
      </c>
      <c r="U64" s="11">
        <f t="shared" si="61"/>
        <v>0</v>
      </c>
      <c r="V64" s="11">
        <f t="shared" si="61"/>
        <v>0</v>
      </c>
      <c r="W64" s="11">
        <f t="shared" si="61"/>
        <v>0</v>
      </c>
      <c r="X64" s="11">
        <f t="shared" si="61"/>
        <v>0</v>
      </c>
      <c r="Y64" s="11">
        <f t="shared" si="61"/>
        <v>0</v>
      </c>
      <c r="Z64" s="11">
        <f t="shared" si="61"/>
        <v>0</v>
      </c>
      <c r="AA64" s="11">
        <f t="shared" si="61"/>
        <v>0</v>
      </c>
      <c r="AB64" s="11">
        <f t="shared" si="61"/>
        <v>0</v>
      </c>
      <c r="AC64" s="11">
        <f t="shared" si="61"/>
        <v>0</v>
      </c>
      <c r="AD64" s="11">
        <f t="shared" si="61"/>
        <v>3331.1000000000004</v>
      </c>
      <c r="AE64" s="11">
        <f t="shared" si="61"/>
        <v>0</v>
      </c>
      <c r="AF64" s="61"/>
      <c r="AG64" s="8"/>
    </row>
    <row r="65" spans="1:33" s="9" customFormat="1" x14ac:dyDescent="0.3">
      <c r="A65" s="17" t="s">
        <v>28</v>
      </c>
      <c r="B65" s="14">
        <f>H65+J65+L65+N65+P65+R65+T65+V65+X65+Z65+AB65+AD65+AF65</f>
        <v>0</v>
      </c>
      <c r="C65" s="14">
        <f>H65+J65+L65+N65+P65+R65+T65+V65+X65</f>
        <v>0</v>
      </c>
      <c r="D65" s="14">
        <f>E65</f>
        <v>0</v>
      </c>
      <c r="E65" s="14">
        <f>I65+K65+M65+O65+Q65+S65+U65+W65+Y65+AA65+AC65+AE65</f>
        <v>0</v>
      </c>
      <c r="F65" s="14">
        <f t="shared" ref="F65:F69" si="62">IFERROR(E65/B65*100,0)</f>
        <v>0</v>
      </c>
      <c r="G65" s="14">
        <f t="shared" ref="G65:G69" si="63">IFERROR(E65/C65*100,0)</f>
        <v>0</v>
      </c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61"/>
      <c r="AG65" s="8"/>
    </row>
    <row r="66" spans="1:33" s="9" customFormat="1" x14ac:dyDescent="0.3">
      <c r="A66" s="17" t="s">
        <v>29</v>
      </c>
      <c r="B66" s="14">
        <f t="shared" ref="B66:B69" si="64">H66+J66+L66+N66+P66+R66+T66+V66+X66+Z66+AB66+AD66+AF66</f>
        <v>3031.3</v>
      </c>
      <c r="C66" s="14">
        <f t="shared" ref="C66:C69" si="65">H66+J66+L66+N66+P66+R66+T66+V66+X66</f>
        <v>0</v>
      </c>
      <c r="D66" s="14">
        <f t="shared" ref="D66:D69" si="66">E66</f>
        <v>0</v>
      </c>
      <c r="E66" s="14">
        <f t="shared" ref="E66:E69" si="67">I66+K66+M66+O66+Q66+S66+U66+W66+Y66+AA66+AC66+AE66</f>
        <v>0</v>
      </c>
      <c r="F66" s="14">
        <f t="shared" si="62"/>
        <v>0</v>
      </c>
      <c r="G66" s="14">
        <f t="shared" si="63"/>
        <v>0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>
        <v>3031.3</v>
      </c>
      <c r="AE66" s="14"/>
      <c r="AF66" s="61"/>
      <c r="AG66" s="8"/>
    </row>
    <row r="67" spans="1:33" s="9" customFormat="1" x14ac:dyDescent="0.3">
      <c r="A67" s="17" t="s">
        <v>30</v>
      </c>
      <c r="B67" s="14">
        <f t="shared" si="64"/>
        <v>299.8</v>
      </c>
      <c r="C67" s="14">
        <f t="shared" si="65"/>
        <v>0</v>
      </c>
      <c r="D67" s="14">
        <f t="shared" si="66"/>
        <v>0</v>
      </c>
      <c r="E67" s="14">
        <f t="shared" si="67"/>
        <v>0</v>
      </c>
      <c r="F67" s="14">
        <f t="shared" si="62"/>
        <v>0</v>
      </c>
      <c r="G67" s="14">
        <f t="shared" si="63"/>
        <v>0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>
        <v>299.8</v>
      </c>
      <c r="AE67" s="14"/>
      <c r="AF67" s="61"/>
      <c r="AG67" s="8"/>
    </row>
    <row r="68" spans="1:33" s="9" customFormat="1" ht="37.5" x14ac:dyDescent="0.3">
      <c r="A68" s="14" t="s">
        <v>35</v>
      </c>
      <c r="B68" s="14">
        <f t="shared" si="64"/>
        <v>0</v>
      </c>
      <c r="C68" s="14">
        <f t="shared" si="65"/>
        <v>0</v>
      </c>
      <c r="D68" s="14">
        <f t="shared" si="66"/>
        <v>0</v>
      </c>
      <c r="E68" s="14">
        <f t="shared" si="67"/>
        <v>0</v>
      </c>
      <c r="F68" s="14">
        <f t="shared" si="62"/>
        <v>0</v>
      </c>
      <c r="G68" s="14">
        <f t="shared" si="63"/>
        <v>0</v>
      </c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61"/>
      <c r="AG68" s="8"/>
    </row>
    <row r="69" spans="1:33" s="9" customFormat="1" x14ac:dyDescent="0.3">
      <c r="A69" s="17" t="s">
        <v>31</v>
      </c>
      <c r="B69" s="14">
        <f t="shared" si="64"/>
        <v>0</v>
      </c>
      <c r="C69" s="14">
        <f t="shared" si="65"/>
        <v>0</v>
      </c>
      <c r="D69" s="14">
        <f t="shared" si="66"/>
        <v>0</v>
      </c>
      <c r="E69" s="14">
        <f t="shared" si="67"/>
        <v>0</v>
      </c>
      <c r="F69" s="14">
        <f t="shared" si="62"/>
        <v>0</v>
      </c>
      <c r="G69" s="14">
        <f t="shared" si="63"/>
        <v>0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62"/>
      <c r="AG69" s="8"/>
    </row>
    <row r="70" spans="1:33" x14ac:dyDescent="0.3">
      <c r="A70" s="70" t="s">
        <v>40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18"/>
    </row>
    <row r="71" spans="1:33" s="9" customFormat="1" x14ac:dyDescent="0.3">
      <c r="A71" s="41" t="s">
        <v>33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3"/>
      <c r="AG71" s="8"/>
    </row>
    <row r="72" spans="1:33" s="9" customFormat="1" x14ac:dyDescent="0.3">
      <c r="A72" s="38" t="s">
        <v>41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40"/>
      <c r="AG72" s="8"/>
    </row>
    <row r="73" spans="1:33" s="9" customFormat="1" x14ac:dyDescent="0.3">
      <c r="A73" s="10" t="s">
        <v>27</v>
      </c>
      <c r="B73" s="11">
        <f>B74+B75+B76</f>
        <v>4679.8779999999997</v>
      </c>
      <c r="C73" s="11">
        <f>C74+C75+C76</f>
        <v>4679.8779999999997</v>
      </c>
      <c r="D73" s="11">
        <f>D74+D75+D76</f>
        <v>4679.8820000000005</v>
      </c>
      <c r="E73" s="11">
        <f>E74+E75+E76</f>
        <v>4679.8820000000005</v>
      </c>
      <c r="F73" s="11">
        <f>IFERROR(E73/B73*100,0)</f>
        <v>100.0000854723136</v>
      </c>
      <c r="G73" s="11">
        <f>IFERROR(E73/C73*100,0)</f>
        <v>100.0000854723136</v>
      </c>
      <c r="H73" s="11">
        <f t="shared" ref="H73:AE73" si="68">H74+H75+H76</f>
        <v>0</v>
      </c>
      <c r="I73" s="11">
        <f t="shared" si="68"/>
        <v>0</v>
      </c>
      <c r="J73" s="11">
        <f t="shared" si="68"/>
        <v>0</v>
      </c>
      <c r="K73" s="11">
        <f t="shared" si="68"/>
        <v>0</v>
      </c>
      <c r="L73" s="11">
        <f t="shared" si="68"/>
        <v>2127.5990000000002</v>
      </c>
      <c r="M73" s="11">
        <f t="shared" si="68"/>
        <v>2127.6019999999999</v>
      </c>
      <c r="N73" s="11">
        <f t="shared" si="68"/>
        <v>2552.2790000000005</v>
      </c>
      <c r="O73" s="11">
        <f t="shared" si="68"/>
        <v>2552.2799999999997</v>
      </c>
      <c r="P73" s="11">
        <f t="shared" si="68"/>
        <v>0</v>
      </c>
      <c r="Q73" s="11">
        <f t="shared" si="68"/>
        <v>0</v>
      </c>
      <c r="R73" s="11">
        <f t="shared" si="68"/>
        <v>0</v>
      </c>
      <c r="S73" s="11">
        <f t="shared" si="68"/>
        <v>0</v>
      </c>
      <c r="T73" s="11">
        <f t="shared" si="68"/>
        <v>0</v>
      </c>
      <c r="U73" s="11">
        <f t="shared" si="68"/>
        <v>0</v>
      </c>
      <c r="V73" s="11">
        <f t="shared" si="68"/>
        <v>0</v>
      </c>
      <c r="W73" s="11">
        <f t="shared" si="68"/>
        <v>0</v>
      </c>
      <c r="X73" s="11">
        <f t="shared" si="68"/>
        <v>0</v>
      </c>
      <c r="Y73" s="11">
        <f t="shared" si="68"/>
        <v>0</v>
      </c>
      <c r="Z73" s="11">
        <f t="shared" si="68"/>
        <v>0</v>
      </c>
      <c r="AA73" s="11">
        <f t="shared" si="68"/>
        <v>0</v>
      </c>
      <c r="AB73" s="11">
        <f t="shared" si="68"/>
        <v>0</v>
      </c>
      <c r="AC73" s="11">
        <f t="shared" si="68"/>
        <v>0</v>
      </c>
      <c r="AD73" s="11">
        <f t="shared" si="68"/>
        <v>0</v>
      </c>
      <c r="AE73" s="11">
        <f t="shared" si="68"/>
        <v>0</v>
      </c>
      <c r="AF73" s="64" t="s">
        <v>52</v>
      </c>
      <c r="AG73" s="8"/>
    </row>
    <row r="74" spans="1:33" s="9" customFormat="1" x14ac:dyDescent="0.3">
      <c r="A74" s="13" t="s">
        <v>28</v>
      </c>
      <c r="B74" s="14">
        <f t="shared" ref="B74:B78" si="69">J74+L74+N74+P74+R74+T74+V74+X74+Z74+AB74+AD74+H74</f>
        <v>348.37800000000004</v>
      </c>
      <c r="C74" s="14">
        <f>SUM(H74+J74+L74+N74+P74+R74+T74+V74+X74)</f>
        <v>348.37800000000004</v>
      </c>
      <c r="D74" s="14">
        <f t="shared" ref="D74:D78" si="70">E74</f>
        <v>348.38099999999997</v>
      </c>
      <c r="E74" s="14">
        <f t="shared" ref="E74:E78" si="71">SUM(I74,K74,M74,O74,Q74,S74,U74,W74,Y74,AA74,AC74,AE74)</f>
        <v>348.38099999999997</v>
      </c>
      <c r="F74" s="14">
        <f>IFERROR(E74/B74*100,0)</f>
        <v>100.00086113359626</v>
      </c>
      <c r="G74" s="14">
        <f>IFERROR(E74/C74*100,0)</f>
        <v>100.00086113359626</v>
      </c>
      <c r="H74" s="14"/>
      <c r="I74" s="14"/>
      <c r="J74" s="14"/>
      <c r="K74" s="14"/>
      <c r="L74" s="14">
        <v>158.38200000000001</v>
      </c>
      <c r="M74" s="14">
        <v>158.38200000000001</v>
      </c>
      <c r="N74" s="14">
        <v>189.99600000000001</v>
      </c>
      <c r="O74" s="14">
        <v>189.999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65"/>
      <c r="AG74" s="8"/>
    </row>
    <row r="75" spans="1:33" s="9" customFormat="1" x14ac:dyDescent="0.3">
      <c r="A75" s="13" t="s">
        <v>29</v>
      </c>
      <c r="B75" s="14">
        <f t="shared" si="69"/>
        <v>4097.4470000000001</v>
      </c>
      <c r="C75" s="14">
        <f t="shared" ref="C75:C78" si="72">SUM(H75+J75+L75+N75+P75+R75+T75+V75+X75)</f>
        <v>4097.4470000000001</v>
      </c>
      <c r="D75" s="14">
        <f t="shared" si="70"/>
        <v>4097.4470000000001</v>
      </c>
      <c r="E75" s="14">
        <f t="shared" si="71"/>
        <v>4097.4470000000001</v>
      </c>
      <c r="F75" s="14"/>
      <c r="G75" s="14"/>
      <c r="H75" s="14"/>
      <c r="I75" s="14"/>
      <c r="J75" s="14"/>
      <c r="K75" s="14"/>
      <c r="L75" s="14">
        <v>1862.81</v>
      </c>
      <c r="M75" s="14">
        <v>1862.81</v>
      </c>
      <c r="N75" s="14">
        <v>2234.6370000000002</v>
      </c>
      <c r="O75" s="14">
        <v>2234.6370000000002</v>
      </c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65"/>
      <c r="AG75" s="8"/>
    </row>
    <row r="76" spans="1:33" s="9" customFormat="1" x14ac:dyDescent="0.3">
      <c r="A76" s="13" t="s">
        <v>30</v>
      </c>
      <c r="B76" s="14">
        <f t="shared" si="69"/>
        <v>234.053</v>
      </c>
      <c r="C76" s="14">
        <f t="shared" si="72"/>
        <v>234.053</v>
      </c>
      <c r="D76" s="14">
        <f t="shared" si="70"/>
        <v>234.054</v>
      </c>
      <c r="E76" s="14">
        <f t="shared" si="71"/>
        <v>234.054</v>
      </c>
      <c r="F76" s="14">
        <f>IFERROR(E76/B76*100,0)</f>
        <v>100.00042725365623</v>
      </c>
      <c r="G76" s="14">
        <f>IFERROR(E76/C76*100,0)</f>
        <v>100.00042725365623</v>
      </c>
      <c r="H76" s="14"/>
      <c r="I76" s="14"/>
      <c r="J76" s="14"/>
      <c r="K76" s="14"/>
      <c r="L76" s="14">
        <v>106.407</v>
      </c>
      <c r="M76" s="14">
        <v>106.41</v>
      </c>
      <c r="N76" s="14">
        <v>127.646</v>
      </c>
      <c r="O76" s="14">
        <v>127.64400000000001</v>
      </c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65"/>
      <c r="AG76" s="8"/>
    </row>
    <row r="77" spans="1:33" s="9" customFormat="1" ht="37.5" x14ac:dyDescent="0.3">
      <c r="A77" s="15" t="s">
        <v>35</v>
      </c>
      <c r="B77" s="14">
        <f t="shared" si="69"/>
        <v>234.053</v>
      </c>
      <c r="C77" s="14">
        <f t="shared" si="72"/>
        <v>234.053</v>
      </c>
      <c r="D77" s="14">
        <f t="shared" si="70"/>
        <v>234.054</v>
      </c>
      <c r="E77" s="14">
        <f t="shared" si="71"/>
        <v>234.054</v>
      </c>
      <c r="F77" s="14">
        <f>IFERROR(E77/B77*100,0)</f>
        <v>100.00042725365623</v>
      </c>
      <c r="G77" s="14">
        <f>IFERROR(E77/C77*100,0)</f>
        <v>100.00042725365623</v>
      </c>
      <c r="H77" s="30"/>
      <c r="I77" s="14"/>
      <c r="J77" s="14"/>
      <c r="K77" s="14"/>
      <c r="L77" s="14">
        <v>106.407</v>
      </c>
      <c r="M77" s="14">
        <v>106.41</v>
      </c>
      <c r="N77" s="14">
        <v>127.646</v>
      </c>
      <c r="O77" s="14">
        <v>127.64400000000001</v>
      </c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65"/>
      <c r="AG77" s="8"/>
    </row>
    <row r="78" spans="1:33" s="9" customFormat="1" x14ac:dyDescent="0.3">
      <c r="A78" s="13" t="s">
        <v>31</v>
      </c>
      <c r="B78" s="14">
        <f t="shared" si="69"/>
        <v>0</v>
      </c>
      <c r="C78" s="14">
        <f t="shared" si="72"/>
        <v>0</v>
      </c>
      <c r="D78" s="14">
        <f t="shared" si="70"/>
        <v>0</v>
      </c>
      <c r="E78" s="14">
        <f t="shared" si="71"/>
        <v>0</v>
      </c>
      <c r="F78" s="14">
        <f>IFERROR(E78/B78*100,0)</f>
        <v>0</v>
      </c>
      <c r="G78" s="14">
        <f>IFERROR(E78/C78*100,0)</f>
        <v>0</v>
      </c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66"/>
      <c r="AG78" s="8"/>
    </row>
    <row r="79" spans="1:33" s="9" customFormat="1" x14ac:dyDescent="0.3">
      <c r="A79" s="53" t="s">
        <v>42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5"/>
      <c r="AG79" s="8"/>
    </row>
    <row r="80" spans="1:33" s="9" customFormat="1" x14ac:dyDescent="0.3">
      <c r="A80" s="10" t="s">
        <v>27</v>
      </c>
      <c r="B80" s="11">
        <f>B81+B82+B83+B84</f>
        <v>1981</v>
      </c>
      <c r="C80" s="11">
        <f>C81+C82+C83+C84</f>
        <v>0</v>
      </c>
      <c r="D80" s="11">
        <f>D81+D82+D83+D84</f>
        <v>0</v>
      </c>
      <c r="E80" s="11">
        <f>E81+E82+E83+E84</f>
        <v>0</v>
      </c>
      <c r="F80" s="14">
        <v>0</v>
      </c>
      <c r="G80" s="14">
        <v>0</v>
      </c>
      <c r="H80" s="11">
        <f>H81+H82+H83+H84</f>
        <v>0</v>
      </c>
      <c r="I80" s="11">
        <f t="shared" ref="I80:AE80" si="73">I81+I82+I83+I84</f>
        <v>0</v>
      </c>
      <c r="J80" s="11">
        <f t="shared" si="73"/>
        <v>0</v>
      </c>
      <c r="K80" s="11">
        <f t="shared" si="73"/>
        <v>0</v>
      </c>
      <c r="L80" s="11">
        <f t="shared" si="73"/>
        <v>0</v>
      </c>
      <c r="M80" s="11">
        <f t="shared" si="73"/>
        <v>0</v>
      </c>
      <c r="N80" s="11">
        <f t="shared" si="73"/>
        <v>0</v>
      </c>
      <c r="O80" s="11">
        <f t="shared" si="73"/>
        <v>0</v>
      </c>
      <c r="P80" s="11">
        <f t="shared" si="73"/>
        <v>0</v>
      </c>
      <c r="Q80" s="11">
        <f t="shared" si="73"/>
        <v>0</v>
      </c>
      <c r="R80" s="11">
        <f t="shared" si="73"/>
        <v>0</v>
      </c>
      <c r="S80" s="11">
        <f t="shared" si="73"/>
        <v>0</v>
      </c>
      <c r="T80" s="11">
        <f t="shared" si="73"/>
        <v>0</v>
      </c>
      <c r="U80" s="11">
        <f t="shared" si="73"/>
        <v>0</v>
      </c>
      <c r="V80" s="11">
        <f t="shared" si="73"/>
        <v>0</v>
      </c>
      <c r="W80" s="11">
        <f t="shared" si="73"/>
        <v>0</v>
      </c>
      <c r="X80" s="11">
        <f t="shared" si="73"/>
        <v>0</v>
      </c>
      <c r="Y80" s="11">
        <f t="shared" si="73"/>
        <v>0</v>
      </c>
      <c r="Z80" s="11">
        <f t="shared" si="73"/>
        <v>0</v>
      </c>
      <c r="AA80" s="11">
        <f t="shared" si="73"/>
        <v>0</v>
      </c>
      <c r="AB80" s="11">
        <f t="shared" si="73"/>
        <v>0</v>
      </c>
      <c r="AC80" s="11">
        <f t="shared" si="73"/>
        <v>0</v>
      </c>
      <c r="AD80" s="11">
        <f t="shared" si="73"/>
        <v>1981</v>
      </c>
      <c r="AE80" s="11">
        <f t="shared" si="73"/>
        <v>0</v>
      </c>
      <c r="AF80" s="67" t="s">
        <v>53</v>
      </c>
      <c r="AG80" s="8"/>
    </row>
    <row r="81" spans="1:33" s="9" customFormat="1" x14ac:dyDescent="0.3">
      <c r="A81" s="13" t="s">
        <v>28</v>
      </c>
      <c r="B81" s="14">
        <f t="shared" ref="B81:B84" si="74">J81+L81+N81+P81+R81+T81+V81+X81+Z81+AB81+AD81+H81</f>
        <v>1981</v>
      </c>
      <c r="C81" s="14">
        <f>SUM(H81+J81+L81+N81+P81+R81+T81+V81+X81)</f>
        <v>0</v>
      </c>
      <c r="D81" s="14">
        <f t="shared" ref="D81:D84" si="75">E81</f>
        <v>0</v>
      </c>
      <c r="E81" s="14">
        <f t="shared" ref="E81:E84" si="76">SUM(I81,K81,M81,O81,Q81,S81,U81,W81,Y81,AA81,AC81,AE81)</f>
        <v>0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>
        <v>1981</v>
      </c>
      <c r="AE81" s="14"/>
      <c r="AF81" s="68"/>
      <c r="AG81" s="8"/>
    </row>
    <row r="82" spans="1:33" s="9" customFormat="1" x14ac:dyDescent="0.3">
      <c r="A82" s="13" t="s">
        <v>29</v>
      </c>
      <c r="B82" s="14">
        <f t="shared" si="74"/>
        <v>0</v>
      </c>
      <c r="C82" s="14">
        <f t="shared" ref="C82:C84" si="77">SUM(H82+J82+L82+N82+P82+R82+T82+V82+X82)</f>
        <v>0</v>
      </c>
      <c r="D82" s="14">
        <f t="shared" si="75"/>
        <v>0</v>
      </c>
      <c r="E82" s="14">
        <f t="shared" si="76"/>
        <v>0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68"/>
      <c r="AG82" s="8"/>
    </row>
    <row r="83" spans="1:33" s="9" customFormat="1" x14ac:dyDescent="0.3">
      <c r="A83" s="13" t="s">
        <v>30</v>
      </c>
      <c r="B83" s="14">
        <f t="shared" si="74"/>
        <v>0</v>
      </c>
      <c r="C83" s="14">
        <f t="shared" si="77"/>
        <v>0</v>
      </c>
      <c r="D83" s="14">
        <f t="shared" si="75"/>
        <v>0</v>
      </c>
      <c r="E83" s="14">
        <f t="shared" si="76"/>
        <v>0</v>
      </c>
      <c r="F83" s="14">
        <f>IFERROR(E83/B83*100,0)</f>
        <v>0</v>
      </c>
      <c r="G83" s="14">
        <f>IFERROR(E83/C83*100,0)</f>
        <v>0</v>
      </c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68"/>
      <c r="AG83" s="8"/>
    </row>
    <row r="84" spans="1:33" s="9" customFormat="1" x14ac:dyDescent="0.3">
      <c r="A84" s="13" t="s">
        <v>31</v>
      </c>
      <c r="B84" s="14">
        <f t="shared" si="74"/>
        <v>0</v>
      </c>
      <c r="C84" s="14">
        <f t="shared" si="77"/>
        <v>0</v>
      </c>
      <c r="D84" s="14">
        <f t="shared" si="75"/>
        <v>0</v>
      </c>
      <c r="E84" s="14">
        <f t="shared" si="76"/>
        <v>0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68"/>
      <c r="AG84" s="8"/>
    </row>
    <row r="85" spans="1:33" s="9" customFormat="1" ht="18.75" customHeight="1" x14ac:dyDescent="0.3">
      <c r="A85" s="59" t="s">
        <v>43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68"/>
      <c r="AG85" s="8"/>
    </row>
    <row r="86" spans="1:33" s="9" customFormat="1" x14ac:dyDescent="0.3">
      <c r="A86" s="10" t="s">
        <v>27</v>
      </c>
      <c r="B86" s="11">
        <f>B87+B88+B89+B90</f>
        <v>2055.7999999999997</v>
      </c>
      <c r="C86" s="11">
        <f>C87+C88+C89+C90</f>
        <v>9.1999999999999993</v>
      </c>
      <c r="D86" s="11">
        <f>D87+D88+D89+D90</f>
        <v>9.1980000000000004</v>
      </c>
      <c r="E86" s="11">
        <f>E87+E88+E89+E90</f>
        <v>9.1980000000000004</v>
      </c>
      <c r="F86" s="14">
        <v>0</v>
      </c>
      <c r="G86" s="14">
        <v>0</v>
      </c>
      <c r="H86" s="11">
        <f>H87+H88+H89+H90</f>
        <v>0</v>
      </c>
      <c r="I86" s="11">
        <f t="shared" ref="I86:AE86" si="78">I87+I88+I89+I90</f>
        <v>0</v>
      </c>
      <c r="J86" s="11">
        <f t="shared" si="78"/>
        <v>0</v>
      </c>
      <c r="K86" s="11">
        <f t="shared" si="78"/>
        <v>0</v>
      </c>
      <c r="L86" s="11">
        <f t="shared" si="78"/>
        <v>0</v>
      </c>
      <c r="M86" s="11">
        <f t="shared" si="78"/>
        <v>0</v>
      </c>
      <c r="N86" s="11">
        <f t="shared" si="78"/>
        <v>9.1999999999999993</v>
      </c>
      <c r="O86" s="11">
        <f t="shared" si="78"/>
        <v>0</v>
      </c>
      <c r="P86" s="11">
        <f t="shared" si="78"/>
        <v>0</v>
      </c>
      <c r="Q86" s="11">
        <f t="shared" si="78"/>
        <v>4.3630000000000004</v>
      </c>
      <c r="R86" s="11">
        <f t="shared" si="78"/>
        <v>0</v>
      </c>
      <c r="S86" s="11">
        <f t="shared" si="78"/>
        <v>4.835</v>
      </c>
      <c r="T86" s="11">
        <f t="shared" si="78"/>
        <v>0</v>
      </c>
      <c r="U86" s="11">
        <f t="shared" si="78"/>
        <v>0</v>
      </c>
      <c r="V86" s="11">
        <f t="shared" si="78"/>
        <v>0</v>
      </c>
      <c r="W86" s="11">
        <f t="shared" si="78"/>
        <v>0</v>
      </c>
      <c r="X86" s="11">
        <f t="shared" si="78"/>
        <v>0</v>
      </c>
      <c r="Y86" s="11">
        <f t="shared" si="78"/>
        <v>0</v>
      </c>
      <c r="Z86" s="11">
        <f t="shared" si="78"/>
        <v>0</v>
      </c>
      <c r="AA86" s="11">
        <f t="shared" si="78"/>
        <v>0</v>
      </c>
      <c r="AB86" s="11">
        <f t="shared" si="78"/>
        <v>0</v>
      </c>
      <c r="AC86" s="11">
        <f t="shared" si="78"/>
        <v>0</v>
      </c>
      <c r="AD86" s="11">
        <f t="shared" si="78"/>
        <v>2046.6</v>
      </c>
      <c r="AE86" s="11">
        <f t="shared" si="78"/>
        <v>0</v>
      </c>
      <c r="AF86" s="68"/>
      <c r="AG86" s="8"/>
    </row>
    <row r="87" spans="1:33" s="9" customFormat="1" x14ac:dyDescent="0.3">
      <c r="A87" s="13" t="s">
        <v>28</v>
      </c>
      <c r="B87" s="14">
        <f t="shared" ref="B87:B90" si="79">J87+L87+N87+P87+R87+T87+V87+X87+Z87+AB87+AD87+H87</f>
        <v>2046.6</v>
      </c>
      <c r="C87" s="14">
        <f>SUM(H87+J87+L87+N87+P87+R87+T87+V87+X87)</f>
        <v>0</v>
      </c>
      <c r="D87" s="14">
        <f t="shared" ref="D87:D90" si="80">E87</f>
        <v>0</v>
      </c>
      <c r="E87" s="14">
        <f t="shared" ref="E87:E90" si="81">SUM(I87,K87,M87,O87,Q87,S87,U87,W87,Y87,AA87,AC87,AE87)</f>
        <v>0</v>
      </c>
      <c r="F87" s="14">
        <f t="shared" ref="F87:F90" si="82">IFERROR(E87/B87*100,0)</f>
        <v>0</v>
      </c>
      <c r="G87" s="14">
        <f t="shared" ref="G87:G90" si="83">IFERROR(E87/C87*100,0)</f>
        <v>0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>
        <v>2046.6</v>
      </c>
      <c r="AE87" s="14"/>
      <c r="AF87" s="68"/>
      <c r="AG87" s="8"/>
    </row>
    <row r="88" spans="1:33" s="9" customFormat="1" x14ac:dyDescent="0.3">
      <c r="A88" s="13" t="s">
        <v>29</v>
      </c>
      <c r="B88" s="14">
        <f t="shared" si="79"/>
        <v>9.1999999999999993</v>
      </c>
      <c r="C88" s="14">
        <f t="shared" ref="C88:C90" si="84">SUM(H88+J88+L88+N88+P88+R88+T88+V88+X88)</f>
        <v>9.1999999999999993</v>
      </c>
      <c r="D88" s="14">
        <f t="shared" si="80"/>
        <v>9.1980000000000004</v>
      </c>
      <c r="E88" s="14">
        <f t="shared" si="81"/>
        <v>9.1980000000000004</v>
      </c>
      <c r="F88" s="14">
        <f t="shared" si="82"/>
        <v>99.978260869565233</v>
      </c>
      <c r="G88" s="14">
        <f t="shared" si="83"/>
        <v>99.978260869565233</v>
      </c>
      <c r="H88" s="14"/>
      <c r="I88" s="14"/>
      <c r="J88" s="14"/>
      <c r="K88" s="14"/>
      <c r="L88" s="14"/>
      <c r="M88" s="14"/>
      <c r="N88" s="14">
        <v>9.1999999999999993</v>
      </c>
      <c r="O88" s="14"/>
      <c r="P88" s="14"/>
      <c r="Q88" s="14">
        <v>4.3630000000000004</v>
      </c>
      <c r="R88" s="14"/>
      <c r="S88" s="14">
        <v>4.835</v>
      </c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68"/>
      <c r="AG88" s="8"/>
    </row>
    <row r="89" spans="1:33" s="9" customFormat="1" x14ac:dyDescent="0.3">
      <c r="A89" s="13" t="s">
        <v>30</v>
      </c>
      <c r="B89" s="14">
        <f t="shared" si="79"/>
        <v>0</v>
      </c>
      <c r="C89" s="14">
        <f t="shared" si="84"/>
        <v>0</v>
      </c>
      <c r="D89" s="14">
        <f t="shared" si="80"/>
        <v>0</v>
      </c>
      <c r="E89" s="14">
        <f t="shared" si="81"/>
        <v>0</v>
      </c>
      <c r="F89" s="14">
        <f>IFERROR(E89/B89*100,0)</f>
        <v>0</v>
      </c>
      <c r="G89" s="14">
        <f>IFERROR(E89/C89*100,0)</f>
        <v>0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68"/>
      <c r="AG89" s="8"/>
    </row>
    <row r="90" spans="1:33" s="9" customFormat="1" x14ac:dyDescent="0.3">
      <c r="A90" s="32" t="s">
        <v>31</v>
      </c>
      <c r="B90" s="33">
        <f t="shared" si="79"/>
        <v>0</v>
      </c>
      <c r="C90" s="14">
        <f t="shared" si="84"/>
        <v>0</v>
      </c>
      <c r="D90" s="33">
        <f t="shared" si="80"/>
        <v>0</v>
      </c>
      <c r="E90" s="33">
        <f t="shared" si="81"/>
        <v>0</v>
      </c>
      <c r="F90" s="14">
        <f t="shared" si="82"/>
        <v>0</v>
      </c>
      <c r="G90" s="14">
        <f t="shared" si="83"/>
        <v>0</v>
      </c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69"/>
      <c r="AG90" s="8"/>
    </row>
    <row r="91" spans="1:33" x14ac:dyDescent="0.3">
      <c r="A91" s="74" t="s">
        <v>44</v>
      </c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18"/>
    </row>
    <row r="92" spans="1:33" s="9" customFormat="1" x14ac:dyDescent="0.3">
      <c r="A92" s="41" t="s">
        <v>33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3"/>
      <c r="AG92" s="8"/>
    </row>
    <row r="93" spans="1:33" s="9" customFormat="1" ht="18.75" customHeight="1" x14ac:dyDescent="0.3">
      <c r="A93" s="53" t="s">
        <v>45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5"/>
      <c r="AF93" s="63"/>
      <c r="AG93" s="8"/>
    </row>
    <row r="94" spans="1:33" s="9" customFormat="1" x14ac:dyDescent="0.3">
      <c r="A94" s="10" t="s">
        <v>27</v>
      </c>
      <c r="B94" s="11">
        <f>B95+B96+B97+B98</f>
        <v>10363.102999999999</v>
      </c>
      <c r="C94" s="11">
        <f>C95+C96+C97+C98</f>
        <v>8009.8029999999999</v>
      </c>
      <c r="D94" s="11">
        <f>D95+D96+D97+D98</f>
        <v>7423.8070000000016</v>
      </c>
      <c r="E94" s="11">
        <f>E95+E96+E97+E98</f>
        <v>7423.8070000000016</v>
      </c>
      <c r="F94" s="11">
        <f>IFERROR(E94/B94*100,0)</f>
        <v>71.636912226000277</v>
      </c>
      <c r="G94" s="11">
        <f>IFERROR(E94/C94*100,0)</f>
        <v>92.684014825333421</v>
      </c>
      <c r="H94" s="11">
        <f>H95+H96+H97+H98</f>
        <v>1346.83</v>
      </c>
      <c r="I94" s="11">
        <f t="shared" ref="I94:AE94" si="85">I95+I96+I97+I98</f>
        <v>505.76100000000002</v>
      </c>
      <c r="J94" s="11">
        <f t="shared" si="85"/>
        <v>860.06899999999996</v>
      </c>
      <c r="K94" s="11">
        <f t="shared" si="85"/>
        <v>875.25400000000002</v>
      </c>
      <c r="L94" s="11">
        <f t="shared" si="85"/>
        <v>683.38</v>
      </c>
      <c r="M94" s="11">
        <f t="shared" si="85"/>
        <v>565.35</v>
      </c>
      <c r="N94" s="11">
        <f t="shared" si="85"/>
        <v>1006.02</v>
      </c>
      <c r="O94" s="11">
        <f t="shared" si="85"/>
        <v>686.33299999999997</v>
      </c>
      <c r="P94" s="11">
        <f t="shared" si="85"/>
        <v>856.81399999999996</v>
      </c>
      <c r="Q94" s="11">
        <f t="shared" si="85"/>
        <v>722.99199999999996</v>
      </c>
      <c r="R94" s="11">
        <f t="shared" si="85"/>
        <v>683.37599999999998</v>
      </c>
      <c r="S94" s="11">
        <f t="shared" si="85"/>
        <v>1096.104</v>
      </c>
      <c r="T94" s="11">
        <f t="shared" si="85"/>
        <v>1006.02</v>
      </c>
      <c r="U94" s="11">
        <f t="shared" si="85"/>
        <v>858.41</v>
      </c>
      <c r="V94" s="11">
        <f t="shared" si="85"/>
        <v>875.21</v>
      </c>
      <c r="W94" s="11">
        <f t="shared" si="85"/>
        <v>741.23</v>
      </c>
      <c r="X94" s="11">
        <f t="shared" si="85"/>
        <v>692.08399999999995</v>
      </c>
      <c r="Y94" s="11">
        <f t="shared" si="85"/>
        <v>732.94299999999998</v>
      </c>
      <c r="Z94" s="11">
        <f t="shared" si="85"/>
        <v>1006.015</v>
      </c>
      <c r="AA94" s="11">
        <f t="shared" si="85"/>
        <v>639.42999999999995</v>
      </c>
      <c r="AB94" s="11">
        <f t="shared" si="85"/>
        <v>780.81500000000005</v>
      </c>
      <c r="AC94" s="11">
        <f t="shared" si="85"/>
        <v>0</v>
      </c>
      <c r="AD94" s="11">
        <f t="shared" si="85"/>
        <v>566.47</v>
      </c>
      <c r="AE94" s="34">
        <f t="shared" si="85"/>
        <v>0</v>
      </c>
      <c r="AF94" s="63"/>
      <c r="AG94" s="8"/>
    </row>
    <row r="95" spans="1:33" s="9" customFormat="1" x14ac:dyDescent="0.3">
      <c r="A95" s="13" t="s">
        <v>28</v>
      </c>
      <c r="B95" s="14">
        <f t="shared" ref="B95:B98" si="86">J95+L95+N95+P95+R95+T95+V95+X95+Z95+AB95+AD95+H95</f>
        <v>0</v>
      </c>
      <c r="C95" s="14">
        <f>SUM(H95+J95+L95+N95+P95+R95+T95+V95+X95)</f>
        <v>0</v>
      </c>
      <c r="D95" s="14">
        <f t="shared" ref="D95:D98" si="87">E95</f>
        <v>0</v>
      </c>
      <c r="E95" s="14">
        <f t="shared" ref="E95:E98" si="88">SUM(I95,K95,M95,O95,Q95,S95,U95,W95,Y95,AA95,AC95,AE95)</f>
        <v>0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35"/>
      <c r="AF95" s="63"/>
      <c r="AG95" s="8"/>
    </row>
    <row r="96" spans="1:33" s="9" customFormat="1" x14ac:dyDescent="0.3">
      <c r="A96" s="13" t="s">
        <v>29</v>
      </c>
      <c r="B96" s="14">
        <f t="shared" si="86"/>
        <v>170.39</v>
      </c>
      <c r="C96" s="14">
        <f t="shared" ref="C96:C98" si="89">SUM(H96+J96+L96+N96+P96+R96+T96+V96+X96)</f>
        <v>170.39</v>
      </c>
      <c r="D96" s="14">
        <f t="shared" si="87"/>
        <v>170.39</v>
      </c>
      <c r="E96" s="14">
        <f t="shared" si="88"/>
        <v>170.39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>
        <v>76</v>
      </c>
      <c r="Q96" s="14">
        <v>76</v>
      </c>
      <c r="R96" s="14"/>
      <c r="S96" s="14"/>
      <c r="T96" s="14"/>
      <c r="U96" s="14"/>
      <c r="V96" s="14">
        <v>94.39</v>
      </c>
      <c r="W96" s="14"/>
      <c r="X96" s="14"/>
      <c r="Y96" s="14">
        <v>94.39</v>
      </c>
      <c r="Z96" s="14"/>
      <c r="AA96" s="14"/>
      <c r="AB96" s="14"/>
      <c r="AC96" s="14"/>
      <c r="AD96" s="14"/>
      <c r="AE96" s="35"/>
      <c r="AF96" s="63"/>
      <c r="AG96" s="8"/>
    </row>
    <row r="97" spans="1:33" s="9" customFormat="1" x14ac:dyDescent="0.3">
      <c r="A97" s="13" t="s">
        <v>30</v>
      </c>
      <c r="B97" s="14">
        <f t="shared" si="86"/>
        <v>10192.713</v>
      </c>
      <c r="C97" s="14">
        <f t="shared" si="89"/>
        <v>7839.4129999999996</v>
      </c>
      <c r="D97" s="14">
        <f t="shared" si="87"/>
        <v>7253.4170000000013</v>
      </c>
      <c r="E97" s="14">
        <f t="shared" si="88"/>
        <v>7253.4170000000013</v>
      </c>
      <c r="F97" s="14">
        <f>IFERROR(E97/B97*100,0)</f>
        <v>71.162770893284261</v>
      </c>
      <c r="G97" s="14">
        <f>IFERROR(E97/C97*100,0)</f>
        <v>92.525001553049975</v>
      </c>
      <c r="H97" s="14">
        <v>1346.83</v>
      </c>
      <c r="I97" s="14">
        <v>505.76100000000002</v>
      </c>
      <c r="J97" s="14">
        <v>860.06899999999996</v>
      </c>
      <c r="K97" s="14">
        <v>875.25400000000002</v>
      </c>
      <c r="L97" s="14">
        <v>683.38</v>
      </c>
      <c r="M97" s="14">
        <v>565.35</v>
      </c>
      <c r="N97" s="14">
        <v>1006.02</v>
      </c>
      <c r="O97" s="14">
        <v>686.33299999999997</v>
      </c>
      <c r="P97" s="14">
        <v>780.81399999999996</v>
      </c>
      <c r="Q97" s="14">
        <v>646.99199999999996</v>
      </c>
      <c r="R97" s="14">
        <v>683.37599999999998</v>
      </c>
      <c r="S97" s="14">
        <v>1096.104</v>
      </c>
      <c r="T97" s="14">
        <v>1006.02</v>
      </c>
      <c r="U97" s="14">
        <v>858.41</v>
      </c>
      <c r="V97" s="14">
        <v>780.82</v>
      </c>
      <c r="W97" s="14">
        <v>741.23</v>
      </c>
      <c r="X97" s="14">
        <v>692.08399999999995</v>
      </c>
      <c r="Y97" s="14">
        <v>638.553</v>
      </c>
      <c r="Z97" s="14">
        <v>1006.015</v>
      </c>
      <c r="AA97" s="14">
        <v>639.42999999999995</v>
      </c>
      <c r="AB97" s="14">
        <v>780.81500000000005</v>
      </c>
      <c r="AC97" s="14"/>
      <c r="AD97" s="14">
        <v>566.47</v>
      </c>
      <c r="AE97" s="35"/>
      <c r="AF97" s="63"/>
      <c r="AG97" s="8"/>
    </row>
    <row r="98" spans="1:33" s="9" customFormat="1" x14ac:dyDescent="0.3">
      <c r="A98" s="13" t="s">
        <v>31</v>
      </c>
      <c r="B98" s="14">
        <f t="shared" si="86"/>
        <v>0</v>
      </c>
      <c r="C98" s="14">
        <f t="shared" si="89"/>
        <v>0</v>
      </c>
      <c r="D98" s="14">
        <f t="shared" si="87"/>
        <v>0</v>
      </c>
      <c r="E98" s="14">
        <f t="shared" si="88"/>
        <v>0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35"/>
      <c r="AF98" s="63"/>
      <c r="AG98" s="8"/>
    </row>
    <row r="99" spans="1:33" s="9" customFormat="1" ht="39" customHeight="1" x14ac:dyDescent="0.3">
      <c r="A99" s="59" t="s">
        <v>46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71" t="s">
        <v>54</v>
      </c>
      <c r="AG99" s="8"/>
    </row>
    <row r="100" spans="1:33" s="9" customFormat="1" x14ac:dyDescent="0.3">
      <c r="A100" s="10" t="s">
        <v>27</v>
      </c>
      <c r="B100" s="11">
        <f>B101+B102+B103+B104</f>
        <v>19030.927</v>
      </c>
      <c r="C100" s="11">
        <f>C101+C102+C103+C104</f>
        <v>14663.999999999996</v>
      </c>
      <c r="D100" s="11">
        <f>D101+D102+D103+D104</f>
        <v>13516.823</v>
      </c>
      <c r="E100" s="11">
        <f>E101+E102+E103+E104</f>
        <v>13516.823</v>
      </c>
      <c r="F100" s="11">
        <f>IFERROR(E100/B100*100,0)</f>
        <v>71.025562758976477</v>
      </c>
      <c r="G100" s="11">
        <f>IFERROR(E100/C100*100,0)</f>
        <v>92.176916257501389</v>
      </c>
      <c r="H100" s="11">
        <f>H101+H102+H103+H104</f>
        <v>2430.2660000000001</v>
      </c>
      <c r="I100" s="11">
        <f t="shared" ref="I100:AE100" si="90">I101+I102+I103+I104</f>
        <v>1047.0619999999999</v>
      </c>
      <c r="J100" s="11">
        <f t="shared" si="90"/>
        <v>1596.3440000000001</v>
      </c>
      <c r="K100" s="11">
        <f t="shared" si="90"/>
        <v>1690.673</v>
      </c>
      <c r="L100" s="11">
        <f t="shared" si="90"/>
        <v>1267.1199999999999</v>
      </c>
      <c r="M100" s="11">
        <f t="shared" si="90"/>
        <v>1305.6310000000001</v>
      </c>
      <c r="N100" s="11">
        <f t="shared" si="90"/>
        <v>1870.66</v>
      </c>
      <c r="O100" s="11">
        <f t="shared" si="90"/>
        <v>1312.827</v>
      </c>
      <c r="P100" s="11">
        <f t="shared" si="90"/>
        <v>1494.2900000000002</v>
      </c>
      <c r="Q100" s="11">
        <f t="shared" si="90"/>
        <v>1970.45</v>
      </c>
      <c r="R100" s="11">
        <f t="shared" si="90"/>
        <v>1267.1199999999999</v>
      </c>
      <c r="S100" s="11">
        <f t="shared" si="90"/>
        <v>1700.1</v>
      </c>
      <c r="T100" s="11">
        <f t="shared" si="90"/>
        <v>1870.66</v>
      </c>
      <c r="U100" s="11">
        <f t="shared" si="90"/>
        <v>2082.85</v>
      </c>
      <c r="V100" s="11">
        <f t="shared" si="90"/>
        <v>1600.42</v>
      </c>
      <c r="W100" s="11">
        <f t="shared" si="90"/>
        <v>1470.56</v>
      </c>
      <c r="X100" s="11">
        <f t="shared" si="90"/>
        <v>1267.1199999999999</v>
      </c>
      <c r="Y100" s="11">
        <f t="shared" si="90"/>
        <v>936.67</v>
      </c>
      <c r="Z100" s="11">
        <f t="shared" si="90"/>
        <v>1870.66</v>
      </c>
      <c r="AA100" s="11">
        <f t="shared" si="90"/>
        <v>0</v>
      </c>
      <c r="AB100" s="11">
        <f t="shared" si="90"/>
        <v>1449.393</v>
      </c>
      <c r="AC100" s="11">
        <f t="shared" si="90"/>
        <v>0</v>
      </c>
      <c r="AD100" s="11">
        <f t="shared" si="90"/>
        <v>1046.874</v>
      </c>
      <c r="AE100" s="11">
        <f t="shared" si="90"/>
        <v>0</v>
      </c>
      <c r="AF100" s="72"/>
      <c r="AG100" s="8"/>
    </row>
    <row r="101" spans="1:33" s="9" customFormat="1" x14ac:dyDescent="0.3">
      <c r="A101" s="13" t="s">
        <v>28</v>
      </c>
      <c r="B101" s="14">
        <f t="shared" ref="B101:B104" si="91">J101+L101+N101+P101+R101+T101+V101+X101+Z101+AB101+AD101+H101</f>
        <v>0</v>
      </c>
      <c r="C101" s="14">
        <f>SUM(H101+J101+L101+N101+P101+R101+T101+V101+X101)</f>
        <v>0</v>
      </c>
      <c r="D101" s="14">
        <f t="shared" ref="D101:D104" si="92">E101</f>
        <v>0</v>
      </c>
      <c r="E101" s="14">
        <f t="shared" ref="E101:E104" si="93">SUM(I101,K101,M101,O101,Q101,S101,U101,W101,Y101,AA101,AC101,AE101)</f>
        <v>0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72"/>
      <c r="AG101" s="8"/>
    </row>
    <row r="102" spans="1:33" s="9" customFormat="1" x14ac:dyDescent="0.3">
      <c r="A102" s="13" t="s">
        <v>29</v>
      </c>
      <c r="B102" s="14">
        <f t="shared" si="91"/>
        <v>195.93</v>
      </c>
      <c r="C102" s="14">
        <f t="shared" ref="C102:C104" si="94">SUM(H102+J102+L102+N102+P102+R102+T102+V102+X102)</f>
        <v>195.93</v>
      </c>
      <c r="D102" s="14">
        <f t="shared" si="92"/>
        <v>195.93</v>
      </c>
      <c r="E102" s="14">
        <f t="shared" si="93"/>
        <v>195.93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>
        <v>44.9</v>
      </c>
      <c r="Q102" s="14">
        <v>44.9</v>
      </c>
      <c r="R102" s="14"/>
      <c r="S102" s="14"/>
      <c r="T102" s="14"/>
      <c r="U102" s="14"/>
      <c r="V102" s="14">
        <v>151.03</v>
      </c>
      <c r="W102" s="14"/>
      <c r="X102" s="14"/>
      <c r="Y102" s="14">
        <v>151.03</v>
      </c>
      <c r="Z102" s="14"/>
      <c r="AA102" s="14"/>
      <c r="AB102" s="14"/>
      <c r="AC102" s="14"/>
      <c r="AD102" s="14"/>
      <c r="AE102" s="14"/>
      <c r="AF102" s="72"/>
      <c r="AG102" s="8"/>
    </row>
    <row r="103" spans="1:33" s="9" customFormat="1" x14ac:dyDescent="0.3">
      <c r="A103" s="13" t="s">
        <v>30</v>
      </c>
      <c r="B103" s="14">
        <f t="shared" si="91"/>
        <v>18834.996999999999</v>
      </c>
      <c r="C103" s="14">
        <f t="shared" si="94"/>
        <v>14468.069999999996</v>
      </c>
      <c r="D103" s="14">
        <f t="shared" si="92"/>
        <v>13320.893</v>
      </c>
      <c r="E103" s="14">
        <f t="shared" si="93"/>
        <v>13320.893</v>
      </c>
      <c r="F103" s="14">
        <f>IFERROR(E103/B103*100,0)</f>
        <v>70.724157800502979</v>
      </c>
      <c r="G103" s="14">
        <f>IFERROR(E103/C103*100,0)</f>
        <v>92.070974221164278</v>
      </c>
      <c r="H103" s="14">
        <v>2430.2660000000001</v>
      </c>
      <c r="I103" s="14">
        <v>1047.0619999999999</v>
      </c>
      <c r="J103" s="14">
        <v>1596.3440000000001</v>
      </c>
      <c r="K103" s="14">
        <v>1690.673</v>
      </c>
      <c r="L103" s="14">
        <v>1267.1199999999999</v>
      </c>
      <c r="M103" s="14">
        <v>1305.6310000000001</v>
      </c>
      <c r="N103" s="14">
        <v>1870.66</v>
      </c>
      <c r="O103" s="14">
        <v>1312.827</v>
      </c>
      <c r="P103" s="14">
        <v>1449.39</v>
      </c>
      <c r="Q103" s="14">
        <v>1925.55</v>
      </c>
      <c r="R103" s="14">
        <v>1267.1199999999999</v>
      </c>
      <c r="S103" s="14">
        <v>1700.1</v>
      </c>
      <c r="T103" s="14">
        <v>1870.66</v>
      </c>
      <c r="U103" s="14">
        <v>2082.85</v>
      </c>
      <c r="V103" s="14">
        <v>1449.39</v>
      </c>
      <c r="W103" s="14">
        <v>1470.56</v>
      </c>
      <c r="X103" s="14">
        <v>1267.1199999999999</v>
      </c>
      <c r="Y103" s="14">
        <v>785.64</v>
      </c>
      <c r="Z103" s="14">
        <v>1870.66</v>
      </c>
      <c r="AA103" s="14"/>
      <c r="AB103" s="14">
        <v>1449.393</v>
      </c>
      <c r="AC103" s="14"/>
      <c r="AD103" s="14">
        <v>1046.874</v>
      </c>
      <c r="AE103" s="14"/>
      <c r="AF103" s="72"/>
      <c r="AG103" s="8"/>
    </row>
    <row r="104" spans="1:33" s="9" customFormat="1" x14ac:dyDescent="0.3">
      <c r="A104" s="13" t="s">
        <v>31</v>
      </c>
      <c r="B104" s="14">
        <f t="shared" si="91"/>
        <v>0</v>
      </c>
      <c r="C104" s="14">
        <f t="shared" si="94"/>
        <v>0</v>
      </c>
      <c r="D104" s="14">
        <f t="shared" si="92"/>
        <v>0</v>
      </c>
      <c r="E104" s="14">
        <f t="shared" si="93"/>
        <v>0</v>
      </c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73"/>
      <c r="AG104" s="8"/>
    </row>
    <row r="105" spans="1:33" s="9" customFormat="1" ht="18.75" customHeight="1" x14ac:dyDescent="0.3">
      <c r="A105" s="53" t="s">
        <v>47</v>
      </c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5"/>
      <c r="AF105" s="52" t="s">
        <v>58</v>
      </c>
      <c r="AG105" s="8"/>
    </row>
    <row r="106" spans="1:33" s="9" customFormat="1" x14ac:dyDescent="0.3">
      <c r="A106" s="10" t="s">
        <v>27</v>
      </c>
      <c r="B106" s="11">
        <f>B107+B108+B109+B110</f>
        <v>79154.547999999981</v>
      </c>
      <c r="C106" s="11">
        <f>C107+C108+C109+C110</f>
        <v>57007.551999999996</v>
      </c>
      <c r="D106" s="11">
        <f>D107+D108+D109+D110</f>
        <v>53133.278999999995</v>
      </c>
      <c r="E106" s="11">
        <f>E107+E108+E109+E110</f>
        <v>53133.278999999995</v>
      </c>
      <c r="F106" s="14">
        <f>IFERROR(E106/B106*100,0)</f>
        <v>67.125996348308377</v>
      </c>
      <c r="G106" s="14">
        <f>IFERROR(E106/C106*100,0)</f>
        <v>93.203930244189408</v>
      </c>
      <c r="H106" s="11">
        <f>H107+H108+H109+H110</f>
        <v>6579.89</v>
      </c>
      <c r="I106" s="11">
        <f t="shared" ref="I106:AE106" si="95">I107+I108+I109+I110</f>
        <v>5979.4539999999997</v>
      </c>
      <c r="J106" s="11">
        <f t="shared" si="95"/>
        <v>7409.78</v>
      </c>
      <c r="K106" s="11">
        <f t="shared" si="95"/>
        <v>6464.2879999999996</v>
      </c>
      <c r="L106" s="11">
        <f t="shared" si="95"/>
        <v>5275.59</v>
      </c>
      <c r="M106" s="11">
        <f t="shared" si="95"/>
        <v>5272.8850000000002</v>
      </c>
      <c r="N106" s="11">
        <f t="shared" si="95"/>
        <v>6742.9449999999997</v>
      </c>
      <c r="O106" s="11">
        <f t="shared" si="95"/>
        <v>6129.0259999999998</v>
      </c>
      <c r="P106" s="11">
        <f t="shared" si="95"/>
        <v>5550.8329999999996</v>
      </c>
      <c r="Q106" s="11">
        <f t="shared" si="95"/>
        <v>5587.07</v>
      </c>
      <c r="R106" s="11">
        <f t="shared" si="95"/>
        <v>6291.5739999999996</v>
      </c>
      <c r="S106" s="11">
        <f t="shared" si="95"/>
        <v>6252.1059999999998</v>
      </c>
      <c r="T106" s="11">
        <f t="shared" si="95"/>
        <v>7112.45</v>
      </c>
      <c r="U106" s="11">
        <f t="shared" si="95"/>
        <v>6067.23</v>
      </c>
      <c r="V106" s="11">
        <f t="shared" si="95"/>
        <v>6450.67</v>
      </c>
      <c r="W106" s="11">
        <f t="shared" si="95"/>
        <v>6406.15</v>
      </c>
      <c r="X106" s="11">
        <f t="shared" si="95"/>
        <v>5593.82</v>
      </c>
      <c r="Y106" s="11">
        <f t="shared" si="95"/>
        <v>4975.07</v>
      </c>
      <c r="Z106" s="11">
        <f t="shared" si="95"/>
        <v>6182.43</v>
      </c>
      <c r="AA106" s="11">
        <f t="shared" si="95"/>
        <v>0</v>
      </c>
      <c r="AB106" s="11">
        <f t="shared" si="95"/>
        <v>5471.59</v>
      </c>
      <c r="AC106" s="11">
        <f t="shared" si="95"/>
        <v>0</v>
      </c>
      <c r="AD106" s="11">
        <f t="shared" si="95"/>
        <v>10492.976000000001</v>
      </c>
      <c r="AE106" s="34">
        <f t="shared" si="95"/>
        <v>0</v>
      </c>
      <c r="AF106" s="52"/>
      <c r="AG106" s="8"/>
    </row>
    <row r="107" spans="1:33" s="9" customFormat="1" x14ac:dyDescent="0.3">
      <c r="A107" s="13" t="s">
        <v>28</v>
      </c>
      <c r="B107" s="14">
        <f t="shared" ref="B107:B110" si="96">J107+L107+N107+P107+R107+T107+V107+X107+Z107+AB107+AD107+H107</f>
        <v>0</v>
      </c>
      <c r="C107" s="14">
        <f>SUM(H107+J107+L107+N107+P107+R107+T107+V107+X107)</f>
        <v>0</v>
      </c>
      <c r="D107" s="14">
        <f t="shared" ref="D107:D110" si="97">E107</f>
        <v>0</v>
      </c>
      <c r="E107" s="14">
        <f t="shared" ref="E107:E110" si="98">SUM(I107,K107,M107,O107,Q107,S107,U107,W107,Y107,AA107,AC107,AE107)</f>
        <v>0</v>
      </c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35"/>
      <c r="AF107" s="52"/>
      <c r="AG107" s="8"/>
    </row>
    <row r="108" spans="1:33" s="9" customFormat="1" x14ac:dyDescent="0.3">
      <c r="A108" s="13" t="s">
        <v>29</v>
      </c>
      <c r="B108" s="14">
        <f t="shared" si="96"/>
        <v>22.45</v>
      </c>
      <c r="C108" s="14">
        <f t="shared" ref="C108:C110" si="99">SUM(H108+J108+L108+N108+P108+R108+T108+V108+X108)</f>
        <v>22.45</v>
      </c>
      <c r="D108" s="14">
        <f t="shared" si="97"/>
        <v>22.45</v>
      </c>
      <c r="E108" s="14">
        <f t="shared" si="98"/>
        <v>22.45</v>
      </c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>
        <v>22.45</v>
      </c>
      <c r="Q108" s="14">
        <v>22.45</v>
      </c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35"/>
      <c r="AF108" s="52"/>
      <c r="AG108" s="8"/>
    </row>
    <row r="109" spans="1:33" s="9" customFormat="1" x14ac:dyDescent="0.3">
      <c r="A109" s="13" t="s">
        <v>30</v>
      </c>
      <c r="B109" s="14">
        <f t="shared" si="96"/>
        <v>79132.097999999984</v>
      </c>
      <c r="C109" s="14">
        <f t="shared" si="99"/>
        <v>56985.101999999999</v>
      </c>
      <c r="D109" s="14">
        <f t="shared" si="97"/>
        <v>53110.828999999998</v>
      </c>
      <c r="E109" s="14">
        <f t="shared" si="98"/>
        <v>53110.828999999998</v>
      </c>
      <c r="F109" s="14">
        <f>IFERROR(E109/B109*100,0)</f>
        <v>67.116669900499801</v>
      </c>
      <c r="G109" s="14">
        <f>IFERROR(E109/C109*100,0)</f>
        <v>93.201252846752823</v>
      </c>
      <c r="H109" s="14">
        <v>6579.89</v>
      </c>
      <c r="I109" s="14">
        <v>5979.4539999999997</v>
      </c>
      <c r="J109" s="14">
        <v>7409.78</v>
      </c>
      <c r="K109" s="14">
        <v>6464.2879999999996</v>
      </c>
      <c r="L109" s="14">
        <v>5275.59</v>
      </c>
      <c r="M109" s="14">
        <v>5272.8850000000002</v>
      </c>
      <c r="N109" s="14">
        <v>6742.9449999999997</v>
      </c>
      <c r="O109" s="14">
        <v>6129.0259999999998</v>
      </c>
      <c r="P109" s="14">
        <v>5528.3829999999998</v>
      </c>
      <c r="Q109" s="14">
        <v>5564.62</v>
      </c>
      <c r="R109" s="14">
        <v>6291.5739999999996</v>
      </c>
      <c r="S109" s="14">
        <v>6252.1059999999998</v>
      </c>
      <c r="T109" s="14">
        <v>7112.45</v>
      </c>
      <c r="U109" s="14">
        <v>6067.23</v>
      </c>
      <c r="V109" s="14">
        <v>6450.67</v>
      </c>
      <c r="W109" s="14">
        <v>6406.15</v>
      </c>
      <c r="X109" s="14">
        <v>5593.82</v>
      </c>
      <c r="Y109" s="14">
        <v>4975.07</v>
      </c>
      <c r="Z109" s="14">
        <v>6182.43</v>
      </c>
      <c r="AA109" s="14"/>
      <c r="AB109" s="14">
        <v>5471.59</v>
      </c>
      <c r="AC109" s="14"/>
      <c r="AD109" s="14">
        <v>10492.976000000001</v>
      </c>
      <c r="AE109" s="35"/>
      <c r="AF109" s="52"/>
      <c r="AG109" s="8"/>
    </row>
    <row r="110" spans="1:33" s="9" customFormat="1" x14ac:dyDescent="0.3">
      <c r="A110" s="13" t="s">
        <v>31</v>
      </c>
      <c r="B110" s="14">
        <f t="shared" si="96"/>
        <v>0</v>
      </c>
      <c r="C110" s="14">
        <f t="shared" si="99"/>
        <v>0</v>
      </c>
      <c r="D110" s="14">
        <f t="shared" si="97"/>
        <v>0</v>
      </c>
      <c r="E110" s="14">
        <f t="shared" si="98"/>
        <v>0</v>
      </c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35"/>
      <c r="AF110" s="52"/>
      <c r="AG110" s="8"/>
    </row>
    <row r="111" spans="1:33" ht="18.75" customHeight="1" x14ac:dyDescent="0.3">
      <c r="A111" s="36" t="s">
        <v>48</v>
      </c>
      <c r="B111" s="37">
        <f>B112+B113+B114+B116</f>
        <v>201823.864</v>
      </c>
      <c r="C111" s="37">
        <f>C112+C113+C114+C116</f>
        <v>139194.15699999998</v>
      </c>
      <c r="D111" s="37">
        <f t="shared" ref="D111:E111" si="100">D112+D113+D114+D116</f>
        <v>132821.03099999999</v>
      </c>
      <c r="E111" s="37">
        <f t="shared" si="100"/>
        <v>132821.03099999999</v>
      </c>
      <c r="F111" s="37">
        <f t="shared" ref="F111:F127" si="101">IFERROR(E111/B111*100,0)</f>
        <v>65.810369679573668</v>
      </c>
      <c r="G111" s="37">
        <f t="shared" ref="G111:G127" si="102">IFERROR(E111/C111*100,0)</f>
        <v>95.421412696224024</v>
      </c>
      <c r="H111" s="37">
        <f t="shared" ref="H111:AE111" si="103">H112+H113+H114+H116</f>
        <v>15033.486000000001</v>
      </c>
      <c r="I111" s="37">
        <f t="shared" si="103"/>
        <v>7953.1170000000002</v>
      </c>
      <c r="J111" s="37">
        <f t="shared" si="103"/>
        <v>17271.192999999999</v>
      </c>
      <c r="K111" s="37">
        <f t="shared" si="103"/>
        <v>20090.375</v>
      </c>
      <c r="L111" s="37">
        <f t="shared" si="103"/>
        <v>17009.129000000001</v>
      </c>
      <c r="M111" s="37">
        <f t="shared" si="103"/>
        <v>12552.253000000001</v>
      </c>
      <c r="N111" s="37">
        <f t="shared" si="103"/>
        <v>12751.103999999999</v>
      </c>
      <c r="O111" s="37">
        <f t="shared" si="103"/>
        <v>14941.421</v>
      </c>
      <c r="P111" s="37">
        <f t="shared" si="103"/>
        <v>12421.307000000001</v>
      </c>
      <c r="Q111" s="37">
        <f t="shared" si="103"/>
        <v>12640.45</v>
      </c>
      <c r="R111" s="37">
        <f t="shared" si="103"/>
        <v>13575.769999999999</v>
      </c>
      <c r="S111" s="37">
        <f t="shared" si="103"/>
        <v>12256.33</v>
      </c>
      <c r="T111" s="37">
        <f t="shared" si="103"/>
        <v>12255.894</v>
      </c>
      <c r="U111" s="37">
        <f t="shared" si="103"/>
        <v>11489.39</v>
      </c>
      <c r="V111" s="37">
        <f t="shared" si="103"/>
        <v>9472.3000000000011</v>
      </c>
      <c r="W111" s="37">
        <f t="shared" si="103"/>
        <v>11762.809999999998</v>
      </c>
      <c r="X111" s="37">
        <f t="shared" si="103"/>
        <v>29403.974000000002</v>
      </c>
      <c r="Y111" s="37">
        <f t="shared" si="103"/>
        <v>28495.455000000002</v>
      </c>
      <c r="Z111" s="37">
        <f t="shared" si="103"/>
        <v>17588.025000000001</v>
      </c>
      <c r="AA111" s="37">
        <f t="shared" si="103"/>
        <v>639.42999999999995</v>
      </c>
      <c r="AB111" s="37">
        <f t="shared" si="103"/>
        <v>10937.608</v>
      </c>
      <c r="AC111" s="37">
        <f t="shared" si="103"/>
        <v>0</v>
      </c>
      <c r="AD111" s="37">
        <f t="shared" si="103"/>
        <v>34104.074000000001</v>
      </c>
      <c r="AE111" s="37">
        <f t="shared" si="103"/>
        <v>0</v>
      </c>
      <c r="AF111" s="37"/>
      <c r="AG111" s="18"/>
    </row>
    <row r="112" spans="1:33" s="9" customFormat="1" x14ac:dyDescent="0.3">
      <c r="A112" s="13" t="s">
        <v>28</v>
      </c>
      <c r="B112" s="14">
        <f>B11+B17+B24+B31+B38+B45+B74+B81+B87+B95+B101+B107+B51+B58+B65</f>
        <v>4375.9780000000001</v>
      </c>
      <c r="C112" s="14">
        <f>C11+C17+C24+C31+C38+C45+C74+C81+C87+C95+C101+C107+C51+C58+C65</f>
        <v>348.37800000000004</v>
      </c>
      <c r="D112" s="14">
        <f>D11+D17+D24+D31+D38+D45+D74+D81+D87+D95+D101+D107+D51+D58+D65</f>
        <v>348.38099999999997</v>
      </c>
      <c r="E112" s="14">
        <f>E11+E17+E24+E31+E38+E45+E74+E81+E87+E95+E101+E107+E51+E58+E65</f>
        <v>348.38099999999997</v>
      </c>
      <c r="F112" s="14">
        <f t="shared" si="101"/>
        <v>7.9612146130533548</v>
      </c>
      <c r="G112" s="14">
        <f t="shared" si="102"/>
        <v>100.00086113359626</v>
      </c>
      <c r="H112" s="14">
        <f>H11+H17+H24+H31+H38+H45+H74+H81+H87+H95+H101+H107+H51+H58+H65</f>
        <v>0</v>
      </c>
      <c r="I112" s="14">
        <f t="shared" ref="I112:AE114" si="104">I11+I17+I24+I31+I38+I45+I74+I81+I87+I95+I101+I107+I51+I58+I65</f>
        <v>0</v>
      </c>
      <c r="J112" s="14">
        <f t="shared" si="104"/>
        <v>0</v>
      </c>
      <c r="K112" s="14">
        <f t="shared" si="104"/>
        <v>0</v>
      </c>
      <c r="L112" s="14">
        <f t="shared" si="104"/>
        <v>158.38200000000001</v>
      </c>
      <c r="M112" s="14">
        <f t="shared" si="104"/>
        <v>158.38200000000001</v>
      </c>
      <c r="N112" s="14">
        <f t="shared" si="104"/>
        <v>189.99600000000001</v>
      </c>
      <c r="O112" s="14">
        <f t="shared" si="104"/>
        <v>189.999</v>
      </c>
      <c r="P112" s="14">
        <f t="shared" si="104"/>
        <v>0</v>
      </c>
      <c r="Q112" s="14">
        <f t="shared" si="104"/>
        <v>0</v>
      </c>
      <c r="R112" s="14">
        <f t="shared" si="104"/>
        <v>0</v>
      </c>
      <c r="S112" s="14">
        <f t="shared" si="104"/>
        <v>0</v>
      </c>
      <c r="T112" s="14">
        <f t="shared" si="104"/>
        <v>0</v>
      </c>
      <c r="U112" s="14">
        <f t="shared" si="104"/>
        <v>0</v>
      </c>
      <c r="V112" s="14">
        <f t="shared" si="104"/>
        <v>0</v>
      </c>
      <c r="W112" s="14">
        <f t="shared" si="104"/>
        <v>0</v>
      </c>
      <c r="X112" s="14">
        <f t="shared" si="104"/>
        <v>0</v>
      </c>
      <c r="Y112" s="14">
        <f t="shared" si="104"/>
        <v>0</v>
      </c>
      <c r="Z112" s="14">
        <f t="shared" si="104"/>
        <v>0</v>
      </c>
      <c r="AA112" s="14">
        <f t="shared" si="104"/>
        <v>0</v>
      </c>
      <c r="AB112" s="14">
        <f t="shared" si="104"/>
        <v>0</v>
      </c>
      <c r="AC112" s="14">
        <f t="shared" si="104"/>
        <v>0</v>
      </c>
      <c r="AD112" s="14">
        <f t="shared" si="104"/>
        <v>4027.6</v>
      </c>
      <c r="AE112" s="14">
        <f t="shared" si="104"/>
        <v>0</v>
      </c>
      <c r="AF112" s="56"/>
      <c r="AG112" s="8"/>
    </row>
    <row r="113" spans="1:33" s="9" customFormat="1" x14ac:dyDescent="0.3">
      <c r="A113" s="13" t="s">
        <v>29</v>
      </c>
      <c r="B113" s="14">
        <f t="shared" ref="B113:E114" si="105">B12+B18+B25+B32+B39+B46+B75+B82+B88+B96+B102+B108+B52+B59+B66</f>
        <v>65056.997000000003</v>
      </c>
      <c r="C113" s="14">
        <f t="shared" si="105"/>
        <v>45279.366999999998</v>
      </c>
      <c r="D113" s="14">
        <f t="shared" si="105"/>
        <v>45278.92</v>
      </c>
      <c r="E113" s="14">
        <f t="shared" si="105"/>
        <v>45278.92</v>
      </c>
      <c r="F113" s="14">
        <f t="shared" si="101"/>
        <v>69.598847300006781</v>
      </c>
      <c r="G113" s="14">
        <f t="shared" si="102"/>
        <v>99.999012795386477</v>
      </c>
      <c r="H113" s="14">
        <f t="shared" ref="H113:W114" si="106">H12+H18+H25+H32+H39+H46+H75+H82+H88+H96+H102+H108+H52+H59+H66</f>
        <v>4255.5</v>
      </c>
      <c r="I113" s="14">
        <f t="shared" si="106"/>
        <v>0</v>
      </c>
      <c r="J113" s="14">
        <f t="shared" si="106"/>
        <v>6738.55</v>
      </c>
      <c r="K113" s="14">
        <f t="shared" si="106"/>
        <v>10447.709999999999</v>
      </c>
      <c r="L113" s="14">
        <f t="shared" si="106"/>
        <v>8133.1099999999988</v>
      </c>
      <c r="M113" s="14">
        <f t="shared" si="106"/>
        <v>4469.4549999999999</v>
      </c>
      <c r="N113" s="14">
        <f t="shared" si="106"/>
        <v>2762.5370000000003</v>
      </c>
      <c r="O113" s="14">
        <f t="shared" si="106"/>
        <v>6444.2919999999995</v>
      </c>
      <c r="P113" s="14">
        <f t="shared" si="106"/>
        <v>4255.9799999999996</v>
      </c>
      <c r="Q113" s="14">
        <f t="shared" si="106"/>
        <v>4096.5479999999998</v>
      </c>
      <c r="R113" s="14">
        <f t="shared" si="106"/>
        <v>4853.6299999999992</v>
      </c>
      <c r="S113" s="14">
        <f t="shared" si="106"/>
        <v>2981.1550000000002</v>
      </c>
      <c r="T113" s="14">
        <f t="shared" si="106"/>
        <v>921.64</v>
      </c>
      <c r="U113" s="14">
        <f t="shared" si="106"/>
        <v>1116.48</v>
      </c>
      <c r="V113" s="14">
        <f t="shared" si="106"/>
        <v>791.42</v>
      </c>
      <c r="W113" s="14">
        <f t="shared" si="106"/>
        <v>2910.97</v>
      </c>
      <c r="X113" s="14">
        <f t="shared" si="104"/>
        <v>12567</v>
      </c>
      <c r="Y113" s="14">
        <f t="shared" si="104"/>
        <v>12812.310000000001</v>
      </c>
      <c r="Z113" s="14">
        <f t="shared" si="104"/>
        <v>1335.08</v>
      </c>
      <c r="AA113" s="14">
        <f t="shared" si="104"/>
        <v>0</v>
      </c>
      <c r="AB113" s="14">
        <f t="shared" si="104"/>
        <v>2954.15</v>
      </c>
      <c r="AC113" s="14">
        <f t="shared" si="104"/>
        <v>0</v>
      </c>
      <c r="AD113" s="14">
        <f t="shared" si="104"/>
        <v>15488.400000000001</v>
      </c>
      <c r="AE113" s="14">
        <f t="shared" si="104"/>
        <v>0</v>
      </c>
      <c r="AF113" s="57"/>
      <c r="AG113" s="8"/>
    </row>
    <row r="114" spans="1:33" s="9" customFormat="1" x14ac:dyDescent="0.3">
      <c r="A114" s="13" t="s">
        <v>30</v>
      </c>
      <c r="B114" s="14">
        <f t="shared" si="105"/>
        <v>130675.88899999998</v>
      </c>
      <c r="C114" s="14">
        <f t="shared" si="105"/>
        <v>92801.411999999982</v>
      </c>
      <c r="D114" s="14">
        <f t="shared" si="105"/>
        <v>87193.73</v>
      </c>
      <c r="E114" s="14">
        <f t="shared" si="105"/>
        <v>87193.73</v>
      </c>
      <c r="F114" s="14">
        <f t="shared" si="101"/>
        <v>66.725186005813214</v>
      </c>
      <c r="G114" s="14">
        <f t="shared" si="102"/>
        <v>93.957331166469771</v>
      </c>
      <c r="H114" s="14">
        <f t="shared" si="106"/>
        <v>10777.986000000001</v>
      </c>
      <c r="I114" s="14">
        <f t="shared" si="104"/>
        <v>7953.1170000000002</v>
      </c>
      <c r="J114" s="14">
        <f t="shared" si="104"/>
        <v>10532.643</v>
      </c>
      <c r="K114" s="14">
        <f t="shared" si="104"/>
        <v>9642.6650000000009</v>
      </c>
      <c r="L114" s="14">
        <f t="shared" si="104"/>
        <v>7952.6370000000006</v>
      </c>
      <c r="M114" s="14">
        <f t="shared" si="104"/>
        <v>7924.4160000000002</v>
      </c>
      <c r="N114" s="14">
        <f t="shared" si="104"/>
        <v>9798.5709999999999</v>
      </c>
      <c r="O114" s="14">
        <f t="shared" si="104"/>
        <v>8307.130000000001</v>
      </c>
      <c r="P114" s="14">
        <f t="shared" si="104"/>
        <v>8165.3270000000002</v>
      </c>
      <c r="Q114" s="14">
        <f t="shared" si="104"/>
        <v>8543.902</v>
      </c>
      <c r="R114" s="14">
        <f t="shared" si="104"/>
        <v>8722.14</v>
      </c>
      <c r="S114" s="14">
        <f t="shared" si="104"/>
        <v>9275.1749999999993</v>
      </c>
      <c r="T114" s="14">
        <f t="shared" si="104"/>
        <v>11334.254000000001</v>
      </c>
      <c r="U114" s="14">
        <f t="shared" si="104"/>
        <v>10372.91</v>
      </c>
      <c r="V114" s="14">
        <f t="shared" si="104"/>
        <v>8680.880000000001</v>
      </c>
      <c r="W114" s="14">
        <f t="shared" si="104"/>
        <v>8851.8399999999983</v>
      </c>
      <c r="X114" s="14">
        <f t="shared" si="104"/>
        <v>16836.974000000002</v>
      </c>
      <c r="Y114" s="14">
        <f t="shared" si="104"/>
        <v>15683.145</v>
      </c>
      <c r="Z114" s="14">
        <f t="shared" si="104"/>
        <v>16252.945</v>
      </c>
      <c r="AA114" s="14">
        <f t="shared" si="104"/>
        <v>639.42999999999995</v>
      </c>
      <c r="AB114" s="14">
        <f t="shared" si="104"/>
        <v>7983.4580000000005</v>
      </c>
      <c r="AC114" s="14">
        <f t="shared" si="104"/>
        <v>0</v>
      </c>
      <c r="AD114" s="14">
        <f t="shared" si="104"/>
        <v>13638.074000000001</v>
      </c>
      <c r="AE114" s="14">
        <f t="shared" si="104"/>
        <v>0</v>
      </c>
      <c r="AF114" s="57"/>
      <c r="AG114" s="8"/>
    </row>
    <row r="115" spans="1:33" s="9" customFormat="1" ht="37.5" x14ac:dyDescent="0.3">
      <c r="A115" s="15" t="s">
        <v>35</v>
      </c>
      <c r="B115" s="14">
        <f>B27+B34+B41+B54+B77+B61</f>
        <v>5270.7429999999995</v>
      </c>
      <c r="C115" s="14">
        <f>C27+C34+C41+C54+C77+C61</f>
        <v>4267.8230000000003</v>
      </c>
      <c r="D115" s="14">
        <f>D27+D34+D41+D54+D77+D61</f>
        <v>4267.5910000000003</v>
      </c>
      <c r="E115" s="14">
        <f>E27+E34+E41+E54+E77+E61</f>
        <v>4267.5910000000003</v>
      </c>
      <c r="F115" s="14">
        <f t="shared" si="101"/>
        <v>80.967541008924186</v>
      </c>
      <c r="G115" s="14">
        <f t="shared" si="102"/>
        <v>99.994563973248191</v>
      </c>
      <c r="H115" s="14">
        <f t="shared" ref="H115:AE115" si="107">H77+H61+H41+H34+H27</f>
        <v>421</v>
      </c>
      <c r="I115" s="14">
        <f t="shared" si="107"/>
        <v>420.84</v>
      </c>
      <c r="J115" s="14">
        <f t="shared" si="107"/>
        <v>666.45</v>
      </c>
      <c r="K115" s="14">
        <f t="shared" si="107"/>
        <v>612.45000000000005</v>
      </c>
      <c r="L115" s="14">
        <f t="shared" si="107"/>
        <v>726.54700000000003</v>
      </c>
      <c r="M115" s="14">
        <f t="shared" si="107"/>
        <v>780.55</v>
      </c>
      <c r="N115" s="14">
        <f t="shared" si="107"/>
        <v>178.946</v>
      </c>
      <c r="O115" s="14">
        <f t="shared" si="107"/>
        <v>178.94400000000002</v>
      </c>
      <c r="P115" s="14">
        <f t="shared" si="107"/>
        <v>406.74</v>
      </c>
      <c r="Q115" s="14">
        <f t="shared" si="107"/>
        <v>406.74</v>
      </c>
      <c r="R115" s="14">
        <f t="shared" si="107"/>
        <v>246.17</v>
      </c>
      <c r="S115" s="14">
        <f t="shared" si="107"/>
        <v>226.86500000000001</v>
      </c>
      <c r="T115" s="14">
        <f t="shared" si="107"/>
        <v>145.12</v>
      </c>
      <c r="U115" s="14">
        <f t="shared" si="107"/>
        <v>164.42</v>
      </c>
      <c r="V115" s="14">
        <f t="shared" si="107"/>
        <v>0</v>
      </c>
      <c r="W115" s="14">
        <f t="shared" si="107"/>
        <v>0</v>
      </c>
      <c r="X115" s="14">
        <f t="shared" si="107"/>
        <v>1242.95</v>
      </c>
      <c r="Y115" s="14">
        <f t="shared" si="107"/>
        <v>1242.8820000000001</v>
      </c>
      <c r="Z115" s="14">
        <f t="shared" si="107"/>
        <v>142.54</v>
      </c>
      <c r="AA115" s="14">
        <f t="shared" si="107"/>
        <v>0</v>
      </c>
      <c r="AB115" s="14">
        <f t="shared" si="107"/>
        <v>281.66000000000003</v>
      </c>
      <c r="AC115" s="14">
        <f t="shared" si="107"/>
        <v>0</v>
      </c>
      <c r="AD115" s="14">
        <f t="shared" si="107"/>
        <v>578.72</v>
      </c>
      <c r="AE115" s="14">
        <f t="shared" si="107"/>
        <v>0</v>
      </c>
      <c r="AF115" s="57"/>
      <c r="AG115" s="8"/>
    </row>
    <row r="116" spans="1:33" s="9" customFormat="1" x14ac:dyDescent="0.3">
      <c r="A116" s="19" t="s">
        <v>31</v>
      </c>
      <c r="B116" s="14">
        <f>B14+B20+B28+B35+B42+B48+B78+B84+B90+B98+B104+B110+B55+B62+B69</f>
        <v>1715</v>
      </c>
      <c r="C116" s="14">
        <f>C14+C20+C28+C35+C42+C48+C78+C84+C90+C98+C104+C110+C55+C62+C69</f>
        <v>765</v>
      </c>
      <c r="D116" s="14">
        <f>D14+D20+D28+D35+D42+D48+D78+D84+D90+D98+D104+D110+D55+D62+D69</f>
        <v>0</v>
      </c>
      <c r="E116" s="14">
        <f>E14+E20+E28+E35+E42+E48+E78+E84+E90+E98+E104+E110+E55+E62+E69</f>
        <v>0</v>
      </c>
      <c r="F116" s="14">
        <f t="shared" si="101"/>
        <v>0</v>
      </c>
      <c r="G116" s="14">
        <f t="shared" si="102"/>
        <v>0</v>
      </c>
      <c r="H116" s="14">
        <f>H110+H104+H98+H90+H84+H78+H62+H55+H48+H42+H35+H28+H20+H69</f>
        <v>0</v>
      </c>
      <c r="I116" s="14">
        <f t="shared" ref="I116:AE116" si="108">I110+I104+I98+I90+I84+I78+I62+I55+I48+I42+I35+I28+I20+I69</f>
        <v>0</v>
      </c>
      <c r="J116" s="14">
        <f t="shared" si="108"/>
        <v>0</v>
      </c>
      <c r="K116" s="14">
        <f t="shared" si="108"/>
        <v>0</v>
      </c>
      <c r="L116" s="14">
        <f t="shared" si="108"/>
        <v>765</v>
      </c>
      <c r="M116" s="14">
        <f t="shared" si="108"/>
        <v>0</v>
      </c>
      <c r="N116" s="14">
        <f t="shared" si="108"/>
        <v>0</v>
      </c>
      <c r="O116" s="14">
        <f t="shared" si="108"/>
        <v>0</v>
      </c>
      <c r="P116" s="14">
        <f t="shared" si="108"/>
        <v>0</v>
      </c>
      <c r="Q116" s="14">
        <f t="shared" si="108"/>
        <v>0</v>
      </c>
      <c r="R116" s="14">
        <f t="shared" si="108"/>
        <v>0</v>
      </c>
      <c r="S116" s="14">
        <f t="shared" si="108"/>
        <v>0</v>
      </c>
      <c r="T116" s="14">
        <f t="shared" si="108"/>
        <v>0</v>
      </c>
      <c r="U116" s="14">
        <f t="shared" si="108"/>
        <v>0</v>
      </c>
      <c r="V116" s="14">
        <f t="shared" si="108"/>
        <v>0</v>
      </c>
      <c r="W116" s="14">
        <f t="shared" si="108"/>
        <v>0</v>
      </c>
      <c r="X116" s="14">
        <f t="shared" si="108"/>
        <v>0</v>
      </c>
      <c r="Y116" s="14">
        <f t="shared" si="108"/>
        <v>0</v>
      </c>
      <c r="Z116" s="14">
        <f t="shared" si="108"/>
        <v>0</v>
      </c>
      <c r="AA116" s="14">
        <f t="shared" si="108"/>
        <v>0</v>
      </c>
      <c r="AB116" s="14">
        <f t="shared" si="108"/>
        <v>0</v>
      </c>
      <c r="AC116" s="14">
        <f t="shared" si="108"/>
        <v>0</v>
      </c>
      <c r="AD116" s="14">
        <f t="shared" si="108"/>
        <v>950</v>
      </c>
      <c r="AE116" s="14">
        <f t="shared" si="108"/>
        <v>0</v>
      </c>
      <c r="AF116" s="58"/>
      <c r="AG116" s="8"/>
    </row>
    <row r="117" spans="1:33" ht="37.5" x14ac:dyDescent="0.3">
      <c r="A117" s="36" t="s">
        <v>49</v>
      </c>
      <c r="B117" s="37">
        <f>B118+B119+B120+B121</f>
        <v>0</v>
      </c>
      <c r="C117" s="37">
        <f>C118+C119+C120</f>
        <v>0</v>
      </c>
      <c r="D117" s="37">
        <f>D118+D119+D120</f>
        <v>0</v>
      </c>
      <c r="E117" s="37">
        <f>E118+E119+E120</f>
        <v>0</v>
      </c>
      <c r="F117" s="37">
        <f t="shared" si="101"/>
        <v>0</v>
      </c>
      <c r="G117" s="37">
        <f t="shared" si="102"/>
        <v>0</v>
      </c>
      <c r="H117" s="37">
        <f t="shared" ref="H117:AE117" si="109">H118+H119+H120+H121</f>
        <v>0</v>
      </c>
      <c r="I117" s="37">
        <f t="shared" si="109"/>
        <v>0</v>
      </c>
      <c r="J117" s="37">
        <f t="shared" si="109"/>
        <v>0</v>
      </c>
      <c r="K117" s="37">
        <f t="shared" si="109"/>
        <v>0</v>
      </c>
      <c r="L117" s="37">
        <f t="shared" si="109"/>
        <v>0</v>
      </c>
      <c r="M117" s="37">
        <f t="shared" si="109"/>
        <v>0</v>
      </c>
      <c r="N117" s="37">
        <f t="shared" si="109"/>
        <v>0</v>
      </c>
      <c r="O117" s="37">
        <f t="shared" si="109"/>
        <v>0</v>
      </c>
      <c r="P117" s="37">
        <f t="shared" si="109"/>
        <v>0</v>
      </c>
      <c r="Q117" s="37">
        <f t="shared" si="109"/>
        <v>0</v>
      </c>
      <c r="R117" s="37">
        <f t="shared" si="109"/>
        <v>0</v>
      </c>
      <c r="S117" s="37">
        <f t="shared" si="109"/>
        <v>0</v>
      </c>
      <c r="T117" s="37">
        <f t="shared" si="109"/>
        <v>0</v>
      </c>
      <c r="U117" s="37">
        <f t="shared" si="109"/>
        <v>0</v>
      </c>
      <c r="V117" s="37">
        <f t="shared" si="109"/>
        <v>0</v>
      </c>
      <c r="W117" s="37">
        <f t="shared" si="109"/>
        <v>0</v>
      </c>
      <c r="X117" s="37">
        <f t="shared" si="109"/>
        <v>0</v>
      </c>
      <c r="Y117" s="37">
        <f t="shared" si="109"/>
        <v>0</v>
      </c>
      <c r="Z117" s="37">
        <f t="shared" si="109"/>
        <v>0</v>
      </c>
      <c r="AA117" s="37">
        <f t="shared" si="109"/>
        <v>0</v>
      </c>
      <c r="AB117" s="37">
        <f t="shared" si="109"/>
        <v>0</v>
      </c>
      <c r="AC117" s="37">
        <f t="shared" si="109"/>
        <v>0</v>
      </c>
      <c r="AD117" s="37">
        <f t="shared" si="109"/>
        <v>0</v>
      </c>
      <c r="AE117" s="37">
        <f t="shared" si="109"/>
        <v>0</v>
      </c>
      <c r="AF117" s="37"/>
      <c r="AG117" s="18"/>
    </row>
    <row r="118" spans="1:33" s="9" customFormat="1" x14ac:dyDescent="0.3">
      <c r="A118" s="13" t="s">
        <v>28</v>
      </c>
      <c r="B118" s="14">
        <f t="shared" ref="B118:E121" si="110">B11+B17</f>
        <v>0</v>
      </c>
      <c r="C118" s="14">
        <f t="shared" si="110"/>
        <v>0</v>
      </c>
      <c r="D118" s="14">
        <f t="shared" si="110"/>
        <v>0</v>
      </c>
      <c r="E118" s="14">
        <f t="shared" si="110"/>
        <v>0</v>
      </c>
      <c r="F118" s="14">
        <f t="shared" si="101"/>
        <v>0</v>
      </c>
      <c r="G118" s="14">
        <f t="shared" si="102"/>
        <v>0</v>
      </c>
      <c r="H118" s="14">
        <f t="shared" ref="H118:AE118" si="111">H11+H17</f>
        <v>0</v>
      </c>
      <c r="I118" s="14">
        <f t="shared" si="111"/>
        <v>0</v>
      </c>
      <c r="J118" s="14">
        <f t="shared" si="111"/>
        <v>0</v>
      </c>
      <c r="K118" s="14">
        <f t="shared" si="111"/>
        <v>0</v>
      </c>
      <c r="L118" s="14">
        <f t="shared" si="111"/>
        <v>0</v>
      </c>
      <c r="M118" s="14">
        <f t="shared" si="111"/>
        <v>0</v>
      </c>
      <c r="N118" s="14">
        <f t="shared" si="111"/>
        <v>0</v>
      </c>
      <c r="O118" s="14">
        <f t="shared" si="111"/>
        <v>0</v>
      </c>
      <c r="P118" s="14">
        <f t="shared" si="111"/>
        <v>0</v>
      </c>
      <c r="Q118" s="14">
        <f t="shared" si="111"/>
        <v>0</v>
      </c>
      <c r="R118" s="14">
        <f t="shared" si="111"/>
        <v>0</v>
      </c>
      <c r="S118" s="14">
        <f t="shared" si="111"/>
        <v>0</v>
      </c>
      <c r="T118" s="14">
        <f t="shared" si="111"/>
        <v>0</v>
      </c>
      <c r="U118" s="14">
        <f t="shared" si="111"/>
        <v>0</v>
      </c>
      <c r="V118" s="14">
        <f t="shared" si="111"/>
        <v>0</v>
      </c>
      <c r="W118" s="14">
        <f t="shared" si="111"/>
        <v>0</v>
      </c>
      <c r="X118" s="14">
        <f t="shared" si="111"/>
        <v>0</v>
      </c>
      <c r="Y118" s="14">
        <f t="shared" si="111"/>
        <v>0</v>
      </c>
      <c r="Z118" s="14">
        <f t="shared" si="111"/>
        <v>0</v>
      </c>
      <c r="AA118" s="14">
        <f t="shared" si="111"/>
        <v>0</v>
      </c>
      <c r="AB118" s="14">
        <f t="shared" si="111"/>
        <v>0</v>
      </c>
      <c r="AC118" s="14">
        <f t="shared" si="111"/>
        <v>0</v>
      </c>
      <c r="AD118" s="14">
        <f t="shared" si="111"/>
        <v>0</v>
      </c>
      <c r="AE118" s="14">
        <f t="shared" si="111"/>
        <v>0</v>
      </c>
      <c r="AF118" s="56"/>
      <c r="AG118" s="8"/>
    </row>
    <row r="119" spans="1:33" s="9" customFormat="1" x14ac:dyDescent="0.3">
      <c r="A119" s="13" t="s">
        <v>29</v>
      </c>
      <c r="B119" s="14">
        <f t="shared" si="110"/>
        <v>0</v>
      </c>
      <c r="C119" s="14">
        <f t="shared" si="110"/>
        <v>0</v>
      </c>
      <c r="D119" s="14">
        <f t="shared" si="110"/>
        <v>0</v>
      </c>
      <c r="E119" s="14">
        <f t="shared" si="110"/>
        <v>0</v>
      </c>
      <c r="F119" s="14">
        <f t="shared" si="101"/>
        <v>0</v>
      </c>
      <c r="G119" s="14">
        <f t="shared" si="102"/>
        <v>0</v>
      </c>
      <c r="H119" s="14">
        <f t="shared" ref="H119:AE119" si="112">H12+H18</f>
        <v>0</v>
      </c>
      <c r="I119" s="14">
        <f t="shared" si="112"/>
        <v>0</v>
      </c>
      <c r="J119" s="14">
        <f t="shared" si="112"/>
        <v>0</v>
      </c>
      <c r="K119" s="14">
        <f t="shared" si="112"/>
        <v>0</v>
      </c>
      <c r="L119" s="14">
        <f t="shared" si="112"/>
        <v>0</v>
      </c>
      <c r="M119" s="14">
        <f t="shared" si="112"/>
        <v>0</v>
      </c>
      <c r="N119" s="14">
        <f t="shared" si="112"/>
        <v>0</v>
      </c>
      <c r="O119" s="14">
        <f t="shared" si="112"/>
        <v>0</v>
      </c>
      <c r="P119" s="14">
        <f t="shared" si="112"/>
        <v>0</v>
      </c>
      <c r="Q119" s="14">
        <f t="shared" si="112"/>
        <v>0</v>
      </c>
      <c r="R119" s="14">
        <f t="shared" si="112"/>
        <v>0</v>
      </c>
      <c r="S119" s="14">
        <f t="shared" si="112"/>
        <v>0</v>
      </c>
      <c r="T119" s="14">
        <f t="shared" si="112"/>
        <v>0</v>
      </c>
      <c r="U119" s="14">
        <f t="shared" si="112"/>
        <v>0</v>
      </c>
      <c r="V119" s="14">
        <f t="shared" si="112"/>
        <v>0</v>
      </c>
      <c r="W119" s="14">
        <f t="shared" si="112"/>
        <v>0</v>
      </c>
      <c r="X119" s="14">
        <f t="shared" si="112"/>
        <v>0</v>
      </c>
      <c r="Y119" s="14">
        <f t="shared" si="112"/>
        <v>0</v>
      </c>
      <c r="Z119" s="14">
        <f t="shared" si="112"/>
        <v>0</v>
      </c>
      <c r="AA119" s="14">
        <f t="shared" si="112"/>
        <v>0</v>
      </c>
      <c r="AB119" s="14">
        <f t="shared" si="112"/>
        <v>0</v>
      </c>
      <c r="AC119" s="14">
        <f t="shared" si="112"/>
        <v>0</v>
      </c>
      <c r="AD119" s="14">
        <f t="shared" si="112"/>
        <v>0</v>
      </c>
      <c r="AE119" s="14">
        <f t="shared" si="112"/>
        <v>0</v>
      </c>
      <c r="AF119" s="57"/>
      <c r="AG119" s="8"/>
    </row>
    <row r="120" spans="1:33" s="9" customFormat="1" x14ac:dyDescent="0.3">
      <c r="A120" s="13" t="s">
        <v>30</v>
      </c>
      <c r="B120" s="14">
        <f t="shared" si="110"/>
        <v>0</v>
      </c>
      <c r="C120" s="14">
        <f t="shared" si="110"/>
        <v>0</v>
      </c>
      <c r="D120" s="14">
        <f t="shared" si="110"/>
        <v>0</v>
      </c>
      <c r="E120" s="14">
        <f t="shared" si="110"/>
        <v>0</v>
      </c>
      <c r="F120" s="14">
        <f t="shared" si="101"/>
        <v>0</v>
      </c>
      <c r="G120" s="14">
        <f t="shared" si="102"/>
        <v>0</v>
      </c>
      <c r="H120" s="14">
        <f t="shared" ref="H120:AE120" si="113">H13+H19</f>
        <v>0</v>
      </c>
      <c r="I120" s="14">
        <f t="shared" si="113"/>
        <v>0</v>
      </c>
      <c r="J120" s="14">
        <f t="shared" si="113"/>
        <v>0</v>
      </c>
      <c r="K120" s="14">
        <f t="shared" si="113"/>
        <v>0</v>
      </c>
      <c r="L120" s="14">
        <f t="shared" si="113"/>
        <v>0</v>
      </c>
      <c r="M120" s="14">
        <f t="shared" si="113"/>
        <v>0</v>
      </c>
      <c r="N120" s="14">
        <f t="shared" si="113"/>
        <v>0</v>
      </c>
      <c r="O120" s="14">
        <f t="shared" si="113"/>
        <v>0</v>
      </c>
      <c r="P120" s="14">
        <f t="shared" si="113"/>
        <v>0</v>
      </c>
      <c r="Q120" s="14">
        <f t="shared" si="113"/>
        <v>0</v>
      </c>
      <c r="R120" s="14">
        <f t="shared" si="113"/>
        <v>0</v>
      </c>
      <c r="S120" s="14">
        <f t="shared" si="113"/>
        <v>0</v>
      </c>
      <c r="T120" s="14">
        <f t="shared" si="113"/>
        <v>0</v>
      </c>
      <c r="U120" s="14">
        <f t="shared" si="113"/>
        <v>0</v>
      </c>
      <c r="V120" s="14">
        <f t="shared" si="113"/>
        <v>0</v>
      </c>
      <c r="W120" s="14">
        <f t="shared" si="113"/>
        <v>0</v>
      </c>
      <c r="X120" s="14">
        <f t="shared" si="113"/>
        <v>0</v>
      </c>
      <c r="Y120" s="14">
        <f t="shared" si="113"/>
        <v>0</v>
      </c>
      <c r="Z120" s="14">
        <f t="shared" si="113"/>
        <v>0</v>
      </c>
      <c r="AA120" s="14">
        <f t="shared" si="113"/>
        <v>0</v>
      </c>
      <c r="AB120" s="14">
        <f t="shared" si="113"/>
        <v>0</v>
      </c>
      <c r="AC120" s="14">
        <f t="shared" si="113"/>
        <v>0</v>
      </c>
      <c r="AD120" s="14">
        <f t="shared" si="113"/>
        <v>0</v>
      </c>
      <c r="AE120" s="14">
        <f t="shared" si="113"/>
        <v>0</v>
      </c>
      <c r="AF120" s="57"/>
      <c r="AG120" s="8"/>
    </row>
    <row r="121" spans="1:33" s="9" customFormat="1" x14ac:dyDescent="0.3">
      <c r="A121" s="19" t="s">
        <v>31</v>
      </c>
      <c r="B121" s="14">
        <f t="shared" si="110"/>
        <v>0</v>
      </c>
      <c r="C121" s="14">
        <f t="shared" si="110"/>
        <v>0</v>
      </c>
      <c r="D121" s="14">
        <f t="shared" si="110"/>
        <v>0</v>
      </c>
      <c r="E121" s="14">
        <f t="shared" si="110"/>
        <v>0</v>
      </c>
      <c r="F121" s="14">
        <f t="shared" si="101"/>
        <v>0</v>
      </c>
      <c r="G121" s="14">
        <f t="shared" si="102"/>
        <v>0</v>
      </c>
      <c r="H121" s="14">
        <f t="shared" ref="H121:AE121" si="114">H14+H20</f>
        <v>0</v>
      </c>
      <c r="I121" s="14">
        <f t="shared" si="114"/>
        <v>0</v>
      </c>
      <c r="J121" s="14">
        <f t="shared" si="114"/>
        <v>0</v>
      </c>
      <c r="K121" s="14">
        <f t="shared" si="114"/>
        <v>0</v>
      </c>
      <c r="L121" s="14">
        <f t="shared" si="114"/>
        <v>0</v>
      </c>
      <c r="M121" s="14">
        <f t="shared" si="114"/>
        <v>0</v>
      </c>
      <c r="N121" s="14">
        <f t="shared" si="114"/>
        <v>0</v>
      </c>
      <c r="O121" s="14">
        <f t="shared" si="114"/>
        <v>0</v>
      </c>
      <c r="P121" s="14">
        <f t="shared" si="114"/>
        <v>0</v>
      </c>
      <c r="Q121" s="14">
        <f t="shared" si="114"/>
        <v>0</v>
      </c>
      <c r="R121" s="14">
        <f t="shared" si="114"/>
        <v>0</v>
      </c>
      <c r="S121" s="14">
        <f t="shared" si="114"/>
        <v>0</v>
      </c>
      <c r="T121" s="14">
        <f t="shared" si="114"/>
        <v>0</v>
      </c>
      <c r="U121" s="14">
        <f t="shared" si="114"/>
        <v>0</v>
      </c>
      <c r="V121" s="14">
        <f t="shared" si="114"/>
        <v>0</v>
      </c>
      <c r="W121" s="14">
        <f t="shared" si="114"/>
        <v>0</v>
      </c>
      <c r="X121" s="14">
        <f t="shared" si="114"/>
        <v>0</v>
      </c>
      <c r="Y121" s="14">
        <f t="shared" si="114"/>
        <v>0</v>
      </c>
      <c r="Z121" s="14">
        <f t="shared" si="114"/>
        <v>0</v>
      </c>
      <c r="AA121" s="14">
        <f t="shared" si="114"/>
        <v>0</v>
      </c>
      <c r="AB121" s="14">
        <f t="shared" si="114"/>
        <v>0</v>
      </c>
      <c r="AC121" s="14">
        <f t="shared" si="114"/>
        <v>0</v>
      </c>
      <c r="AD121" s="14">
        <f t="shared" si="114"/>
        <v>0</v>
      </c>
      <c r="AE121" s="14">
        <f t="shared" si="114"/>
        <v>0</v>
      </c>
      <c r="AF121" s="58"/>
      <c r="AG121" s="8"/>
    </row>
    <row r="122" spans="1:33" ht="37.5" x14ac:dyDescent="0.3">
      <c r="A122" s="36" t="s">
        <v>50</v>
      </c>
      <c r="B122" s="37">
        <f>B123+B124+B125+B127</f>
        <v>201823.864</v>
      </c>
      <c r="C122" s="37">
        <f>C123+C124+C125+C127</f>
        <v>139194.15699999998</v>
      </c>
      <c r="D122" s="37">
        <f t="shared" ref="D122:E122" si="115">D123+D124+D125+D127</f>
        <v>132821.03099999999</v>
      </c>
      <c r="E122" s="37">
        <f t="shared" si="115"/>
        <v>132821.03099999999</v>
      </c>
      <c r="F122" s="37">
        <f t="shared" si="101"/>
        <v>65.810369679573668</v>
      </c>
      <c r="G122" s="37">
        <f t="shared" si="102"/>
        <v>95.421412696224024</v>
      </c>
      <c r="H122" s="37">
        <f>H123+H124+H125+H127</f>
        <v>15033.486000000001</v>
      </c>
      <c r="I122" s="37">
        <f t="shared" ref="I122:AE122" si="116">I123+I124+I125+I127</f>
        <v>7953.1170000000002</v>
      </c>
      <c r="J122" s="37">
        <f t="shared" si="116"/>
        <v>17271.192999999999</v>
      </c>
      <c r="K122" s="37">
        <f t="shared" si="116"/>
        <v>20090.375</v>
      </c>
      <c r="L122" s="37">
        <f t="shared" si="116"/>
        <v>17009.129000000001</v>
      </c>
      <c r="M122" s="37">
        <f t="shared" si="116"/>
        <v>12552.253000000001</v>
      </c>
      <c r="N122" s="37">
        <f t="shared" si="116"/>
        <v>12751.103999999999</v>
      </c>
      <c r="O122" s="37">
        <f t="shared" si="116"/>
        <v>14941.421</v>
      </c>
      <c r="P122" s="37">
        <f t="shared" si="116"/>
        <v>12421.307000000001</v>
      </c>
      <c r="Q122" s="37">
        <f t="shared" si="116"/>
        <v>12640.45</v>
      </c>
      <c r="R122" s="37">
        <f t="shared" si="116"/>
        <v>13575.769999999999</v>
      </c>
      <c r="S122" s="37">
        <f t="shared" si="116"/>
        <v>12256.33</v>
      </c>
      <c r="T122" s="37">
        <f t="shared" si="116"/>
        <v>12255.894</v>
      </c>
      <c r="U122" s="37">
        <f t="shared" si="116"/>
        <v>11489.39</v>
      </c>
      <c r="V122" s="37">
        <f t="shared" si="116"/>
        <v>9472.3000000000011</v>
      </c>
      <c r="W122" s="37">
        <f t="shared" si="116"/>
        <v>11762.809999999998</v>
      </c>
      <c r="X122" s="37">
        <f t="shared" si="116"/>
        <v>29403.974000000002</v>
      </c>
      <c r="Y122" s="37">
        <f t="shared" si="116"/>
        <v>28495.455000000002</v>
      </c>
      <c r="Z122" s="37">
        <f t="shared" si="116"/>
        <v>17588.025000000001</v>
      </c>
      <c r="AA122" s="37">
        <f t="shared" si="116"/>
        <v>639.42999999999995</v>
      </c>
      <c r="AB122" s="37">
        <f t="shared" si="116"/>
        <v>10937.608</v>
      </c>
      <c r="AC122" s="37">
        <f t="shared" si="116"/>
        <v>0</v>
      </c>
      <c r="AD122" s="37">
        <f t="shared" si="116"/>
        <v>34104.074000000001</v>
      </c>
      <c r="AE122" s="37">
        <f t="shared" si="116"/>
        <v>0</v>
      </c>
      <c r="AF122" s="37"/>
      <c r="AG122" s="18"/>
    </row>
    <row r="123" spans="1:33" s="9" customFormat="1" x14ac:dyDescent="0.3">
      <c r="A123" s="13" t="s">
        <v>28</v>
      </c>
      <c r="B123" s="14">
        <f>H123+J123+L123+N123+P123+R123+T123+V123+X123+Z123+AB123+AD123</f>
        <v>4375.9780000000001</v>
      </c>
      <c r="C123" s="14">
        <f>C107+C101+C95+C87+C81+C74+C58+C51+C38+C31+C24+C65</f>
        <v>348.37800000000004</v>
      </c>
      <c r="D123" s="14">
        <f>D107+D101+D95+D87+D81+D74+D58+D51+D38+D31+D24+D65</f>
        <v>348.38099999999997</v>
      </c>
      <c r="E123" s="14">
        <f>E107+E101+E95+E87+E81+E74+E58+E51+E38+E31+E24+E65</f>
        <v>348.38099999999997</v>
      </c>
      <c r="F123" s="14">
        <f t="shared" si="101"/>
        <v>7.9612146130533548</v>
      </c>
      <c r="G123" s="14">
        <f t="shared" si="102"/>
        <v>100.00086113359626</v>
      </c>
      <c r="H123" s="14">
        <f>H24+H31+H38+H45+H74+H81+H87+H95+H101+H107+H51+H58+H65</f>
        <v>0</v>
      </c>
      <c r="I123" s="14">
        <f t="shared" ref="I123:AE125" si="117">I24+I31+I38+I45+I74+I81+I87+I95+I101+I107+I51+I58+I65</f>
        <v>0</v>
      </c>
      <c r="J123" s="14">
        <f t="shared" si="117"/>
        <v>0</v>
      </c>
      <c r="K123" s="14">
        <f t="shared" si="117"/>
        <v>0</v>
      </c>
      <c r="L123" s="14">
        <f t="shared" si="117"/>
        <v>158.38200000000001</v>
      </c>
      <c r="M123" s="14">
        <f t="shared" si="117"/>
        <v>158.38200000000001</v>
      </c>
      <c r="N123" s="14">
        <f t="shared" si="117"/>
        <v>189.99600000000001</v>
      </c>
      <c r="O123" s="14">
        <f t="shared" si="117"/>
        <v>189.999</v>
      </c>
      <c r="P123" s="14">
        <f t="shared" si="117"/>
        <v>0</v>
      </c>
      <c r="Q123" s="14">
        <f t="shared" si="117"/>
        <v>0</v>
      </c>
      <c r="R123" s="14">
        <f t="shared" si="117"/>
        <v>0</v>
      </c>
      <c r="S123" s="14">
        <f t="shared" si="117"/>
        <v>0</v>
      </c>
      <c r="T123" s="14">
        <f t="shared" si="117"/>
        <v>0</v>
      </c>
      <c r="U123" s="14">
        <f t="shared" si="117"/>
        <v>0</v>
      </c>
      <c r="V123" s="14">
        <f t="shared" si="117"/>
        <v>0</v>
      </c>
      <c r="W123" s="14">
        <f t="shared" si="117"/>
        <v>0</v>
      </c>
      <c r="X123" s="14">
        <f t="shared" si="117"/>
        <v>0</v>
      </c>
      <c r="Y123" s="14">
        <f t="shared" si="117"/>
        <v>0</v>
      </c>
      <c r="Z123" s="14">
        <f t="shared" si="117"/>
        <v>0</v>
      </c>
      <c r="AA123" s="14">
        <f t="shared" si="117"/>
        <v>0</v>
      </c>
      <c r="AB123" s="14">
        <f t="shared" si="117"/>
        <v>0</v>
      </c>
      <c r="AC123" s="14">
        <f t="shared" si="117"/>
        <v>0</v>
      </c>
      <c r="AD123" s="14">
        <f t="shared" si="117"/>
        <v>4027.6</v>
      </c>
      <c r="AE123" s="14">
        <f t="shared" si="117"/>
        <v>0</v>
      </c>
      <c r="AF123" s="56"/>
      <c r="AG123" s="8"/>
    </row>
    <row r="124" spans="1:33" s="9" customFormat="1" x14ac:dyDescent="0.3">
      <c r="A124" s="13" t="s">
        <v>29</v>
      </c>
      <c r="B124" s="14">
        <f t="shared" ref="B124:B126" si="118">H124+J124+L124+N124+P124+R124+T124+V124+X124+Z124+AB124+AD124</f>
        <v>65056.996999999996</v>
      </c>
      <c r="C124" s="14">
        <f t="shared" ref="C124:E125" si="119">C108+C102+C96+C88+C82+C75+C59+C52+C39+C32+C25+C66</f>
        <v>45279.367000000006</v>
      </c>
      <c r="D124" s="14">
        <f t="shared" si="119"/>
        <v>45278.92</v>
      </c>
      <c r="E124" s="14">
        <f t="shared" si="119"/>
        <v>45278.92</v>
      </c>
      <c r="F124" s="14">
        <f t="shared" si="101"/>
        <v>69.598847300006796</v>
      </c>
      <c r="G124" s="14">
        <f t="shared" si="102"/>
        <v>99.999012795386449</v>
      </c>
      <c r="H124" s="14">
        <f t="shared" ref="H124:W125" si="120">H25+H32+H39+H46+H75+H82+H88+H96+H102+H108+H52+H59+H66</f>
        <v>4255.5</v>
      </c>
      <c r="I124" s="14">
        <f t="shared" si="120"/>
        <v>0</v>
      </c>
      <c r="J124" s="14">
        <f t="shared" si="120"/>
        <v>6738.55</v>
      </c>
      <c r="K124" s="14">
        <f t="shared" si="120"/>
        <v>10447.709999999999</v>
      </c>
      <c r="L124" s="14">
        <f t="shared" si="120"/>
        <v>8133.1099999999988</v>
      </c>
      <c r="M124" s="14">
        <f t="shared" si="120"/>
        <v>4469.4549999999999</v>
      </c>
      <c r="N124" s="14">
        <f t="shared" si="120"/>
        <v>2762.5370000000003</v>
      </c>
      <c r="O124" s="14">
        <f t="shared" si="120"/>
        <v>6444.2919999999995</v>
      </c>
      <c r="P124" s="14">
        <f t="shared" si="120"/>
        <v>4255.9799999999996</v>
      </c>
      <c r="Q124" s="14">
        <f t="shared" si="120"/>
        <v>4096.5479999999998</v>
      </c>
      <c r="R124" s="14">
        <f t="shared" si="120"/>
        <v>4853.6299999999992</v>
      </c>
      <c r="S124" s="14">
        <f t="shared" si="120"/>
        <v>2981.1550000000002</v>
      </c>
      <c r="T124" s="14">
        <f t="shared" si="120"/>
        <v>921.64</v>
      </c>
      <c r="U124" s="14">
        <f t="shared" si="120"/>
        <v>1116.48</v>
      </c>
      <c r="V124" s="14">
        <f t="shared" si="120"/>
        <v>791.42</v>
      </c>
      <c r="W124" s="14">
        <f t="shared" si="120"/>
        <v>2910.97</v>
      </c>
      <c r="X124" s="14">
        <f t="shared" si="117"/>
        <v>12567</v>
      </c>
      <c r="Y124" s="14">
        <f t="shared" si="117"/>
        <v>12812.310000000001</v>
      </c>
      <c r="Z124" s="14">
        <f t="shared" si="117"/>
        <v>1335.08</v>
      </c>
      <c r="AA124" s="14">
        <f t="shared" si="117"/>
        <v>0</v>
      </c>
      <c r="AB124" s="14">
        <f t="shared" si="117"/>
        <v>2954.15</v>
      </c>
      <c r="AC124" s="14">
        <f t="shared" si="117"/>
        <v>0</v>
      </c>
      <c r="AD124" s="14">
        <f t="shared" si="117"/>
        <v>15488.400000000001</v>
      </c>
      <c r="AE124" s="14">
        <f t="shared" si="117"/>
        <v>0</v>
      </c>
      <c r="AF124" s="57"/>
      <c r="AG124" s="8"/>
    </row>
    <row r="125" spans="1:33" s="9" customFormat="1" x14ac:dyDescent="0.3">
      <c r="A125" s="13" t="s">
        <v>30</v>
      </c>
      <c r="B125" s="14">
        <f t="shared" si="118"/>
        <v>130675.889</v>
      </c>
      <c r="C125" s="14">
        <f t="shared" si="119"/>
        <v>92801.411999999982</v>
      </c>
      <c r="D125" s="14">
        <f t="shared" si="119"/>
        <v>87193.73</v>
      </c>
      <c r="E125" s="14">
        <f t="shared" si="119"/>
        <v>87193.73</v>
      </c>
      <c r="F125" s="14">
        <f t="shared" si="101"/>
        <v>66.725186005813214</v>
      </c>
      <c r="G125" s="14">
        <f t="shared" si="102"/>
        <v>93.957331166469771</v>
      </c>
      <c r="H125" s="14">
        <f t="shared" si="120"/>
        <v>10777.986000000001</v>
      </c>
      <c r="I125" s="14">
        <f t="shared" si="117"/>
        <v>7953.1170000000002</v>
      </c>
      <c r="J125" s="14">
        <f t="shared" si="117"/>
        <v>10532.643</v>
      </c>
      <c r="K125" s="14">
        <f t="shared" si="117"/>
        <v>9642.6650000000009</v>
      </c>
      <c r="L125" s="14">
        <f t="shared" si="117"/>
        <v>7952.6370000000006</v>
      </c>
      <c r="M125" s="14">
        <f t="shared" si="117"/>
        <v>7924.4160000000002</v>
      </c>
      <c r="N125" s="14">
        <f t="shared" si="117"/>
        <v>9798.5709999999999</v>
      </c>
      <c r="O125" s="14">
        <f t="shared" si="117"/>
        <v>8307.130000000001</v>
      </c>
      <c r="P125" s="14">
        <f t="shared" si="117"/>
        <v>8165.3270000000002</v>
      </c>
      <c r="Q125" s="14">
        <f t="shared" si="117"/>
        <v>8543.902</v>
      </c>
      <c r="R125" s="14">
        <f t="shared" si="117"/>
        <v>8722.14</v>
      </c>
      <c r="S125" s="14">
        <f t="shared" si="117"/>
        <v>9275.1749999999993</v>
      </c>
      <c r="T125" s="14">
        <f t="shared" si="117"/>
        <v>11334.254000000001</v>
      </c>
      <c r="U125" s="14">
        <f t="shared" si="117"/>
        <v>10372.91</v>
      </c>
      <c r="V125" s="14">
        <f t="shared" si="117"/>
        <v>8680.880000000001</v>
      </c>
      <c r="W125" s="14">
        <f t="shared" si="117"/>
        <v>8851.8399999999983</v>
      </c>
      <c r="X125" s="14">
        <f t="shared" si="117"/>
        <v>16836.974000000002</v>
      </c>
      <c r="Y125" s="14">
        <f t="shared" si="117"/>
        <v>15683.145</v>
      </c>
      <c r="Z125" s="14">
        <f t="shared" si="117"/>
        <v>16252.945</v>
      </c>
      <c r="AA125" s="14">
        <f t="shared" si="117"/>
        <v>639.42999999999995</v>
      </c>
      <c r="AB125" s="14">
        <f t="shared" si="117"/>
        <v>7983.4580000000005</v>
      </c>
      <c r="AC125" s="14">
        <f t="shared" si="117"/>
        <v>0</v>
      </c>
      <c r="AD125" s="14">
        <f t="shared" si="117"/>
        <v>13638.074000000001</v>
      </c>
      <c r="AE125" s="14">
        <f t="shared" si="117"/>
        <v>0</v>
      </c>
      <c r="AF125" s="57"/>
      <c r="AG125" s="8"/>
    </row>
    <row r="126" spans="1:33" s="9" customFormat="1" ht="37.5" x14ac:dyDescent="0.3">
      <c r="A126" s="15" t="s">
        <v>35</v>
      </c>
      <c r="B126" s="14">
        <f t="shared" si="118"/>
        <v>5270.7430000000004</v>
      </c>
      <c r="C126" s="14">
        <f>C27+C34+C41+C54+C77</f>
        <v>4267.8230000000003</v>
      </c>
      <c r="D126" s="14">
        <f>D27+D34+D41+D54+D77</f>
        <v>4267.5910000000003</v>
      </c>
      <c r="E126" s="14">
        <f>E27+E34+E41+E54+E77</f>
        <v>4267.5910000000003</v>
      </c>
      <c r="F126" s="14">
        <f t="shared" si="101"/>
        <v>80.967541008924172</v>
      </c>
      <c r="G126" s="14">
        <f t="shared" si="102"/>
        <v>99.994563973248191</v>
      </c>
      <c r="H126" s="14">
        <f t="shared" ref="H126:AE126" si="121">H27+H34+H41+H54+H77</f>
        <v>421</v>
      </c>
      <c r="I126" s="14">
        <f t="shared" si="121"/>
        <v>420.84</v>
      </c>
      <c r="J126" s="14">
        <f t="shared" si="121"/>
        <v>666.45</v>
      </c>
      <c r="K126" s="14">
        <f t="shared" si="121"/>
        <v>612.45000000000005</v>
      </c>
      <c r="L126" s="14">
        <f t="shared" si="121"/>
        <v>726.54700000000003</v>
      </c>
      <c r="M126" s="14">
        <f t="shared" si="121"/>
        <v>780.55</v>
      </c>
      <c r="N126" s="14">
        <f t="shared" si="121"/>
        <v>178.946</v>
      </c>
      <c r="O126" s="14">
        <f t="shared" si="121"/>
        <v>178.94400000000002</v>
      </c>
      <c r="P126" s="14">
        <f t="shared" si="121"/>
        <v>406.74</v>
      </c>
      <c r="Q126" s="14">
        <f t="shared" si="121"/>
        <v>406.74</v>
      </c>
      <c r="R126" s="14">
        <f t="shared" si="121"/>
        <v>480.07</v>
      </c>
      <c r="S126" s="14">
        <f t="shared" si="121"/>
        <v>226.86500000000001</v>
      </c>
      <c r="T126" s="14">
        <f t="shared" si="121"/>
        <v>145.12</v>
      </c>
      <c r="U126" s="14">
        <f t="shared" si="121"/>
        <v>164.42</v>
      </c>
      <c r="V126" s="14">
        <f t="shared" si="121"/>
        <v>0</v>
      </c>
      <c r="W126" s="14">
        <f t="shared" si="121"/>
        <v>233.9</v>
      </c>
      <c r="X126" s="14">
        <f t="shared" si="121"/>
        <v>1242.95</v>
      </c>
      <c r="Y126" s="14">
        <f t="shared" si="121"/>
        <v>1242.8820000000001</v>
      </c>
      <c r="Z126" s="14">
        <f t="shared" si="121"/>
        <v>142.54</v>
      </c>
      <c r="AA126" s="14">
        <f t="shared" si="121"/>
        <v>0</v>
      </c>
      <c r="AB126" s="14">
        <f t="shared" si="121"/>
        <v>281.66000000000003</v>
      </c>
      <c r="AC126" s="14">
        <f t="shared" si="121"/>
        <v>0</v>
      </c>
      <c r="AD126" s="14">
        <f t="shared" si="121"/>
        <v>578.72</v>
      </c>
      <c r="AE126" s="14">
        <f t="shared" si="121"/>
        <v>0</v>
      </c>
      <c r="AF126" s="57"/>
      <c r="AG126" s="8"/>
    </row>
    <row r="127" spans="1:33" s="9" customFormat="1" x14ac:dyDescent="0.3">
      <c r="A127" s="19" t="s">
        <v>31</v>
      </c>
      <c r="B127" s="14">
        <f>H127+J127+L127+N127+P127+R127+T127+V127+X127+Z127+AB127+AD127</f>
        <v>1715</v>
      </c>
      <c r="C127" s="14">
        <f>C28+C35+C42+C48+C78+C84+C90+C98+C104+C110+C55+C62+C69</f>
        <v>765</v>
      </c>
      <c r="D127" s="14">
        <f>D28+D35+D42+D48+D78+D84+D90+D98+D104+D110+D55+D62+D69</f>
        <v>0</v>
      </c>
      <c r="E127" s="14">
        <f>K127+M127+O127+Q127+S127+U127+W127+Y127+AA127+AC127+AE127+H127</f>
        <v>0</v>
      </c>
      <c r="F127" s="14">
        <f t="shared" si="101"/>
        <v>0</v>
      </c>
      <c r="G127" s="14">
        <f t="shared" si="102"/>
        <v>0</v>
      </c>
      <c r="H127" s="14">
        <f>H28+H35+H42+H48+H78+H84+H90+H98+H104+H110+H55+H62+H69</f>
        <v>0</v>
      </c>
      <c r="I127" s="14">
        <f t="shared" ref="I127:AE127" si="122">I28+I35+I42+I48+I78+I84+I90+I98+I104+I110+I55+I62+I69</f>
        <v>0</v>
      </c>
      <c r="J127" s="14">
        <f t="shared" si="122"/>
        <v>0</v>
      </c>
      <c r="K127" s="14">
        <f t="shared" si="122"/>
        <v>0</v>
      </c>
      <c r="L127" s="14">
        <f t="shared" si="122"/>
        <v>765</v>
      </c>
      <c r="M127" s="14">
        <f t="shared" si="122"/>
        <v>0</v>
      </c>
      <c r="N127" s="14">
        <f t="shared" si="122"/>
        <v>0</v>
      </c>
      <c r="O127" s="14">
        <f t="shared" si="122"/>
        <v>0</v>
      </c>
      <c r="P127" s="14">
        <f t="shared" si="122"/>
        <v>0</v>
      </c>
      <c r="Q127" s="14">
        <f t="shared" si="122"/>
        <v>0</v>
      </c>
      <c r="R127" s="14">
        <f t="shared" si="122"/>
        <v>0</v>
      </c>
      <c r="S127" s="14">
        <f t="shared" si="122"/>
        <v>0</v>
      </c>
      <c r="T127" s="14">
        <f t="shared" si="122"/>
        <v>0</v>
      </c>
      <c r="U127" s="14">
        <f t="shared" si="122"/>
        <v>0</v>
      </c>
      <c r="V127" s="14">
        <f t="shared" si="122"/>
        <v>0</v>
      </c>
      <c r="W127" s="14">
        <f t="shared" si="122"/>
        <v>0</v>
      </c>
      <c r="X127" s="14">
        <f t="shared" si="122"/>
        <v>0</v>
      </c>
      <c r="Y127" s="14">
        <f t="shared" si="122"/>
        <v>0</v>
      </c>
      <c r="Z127" s="14">
        <f t="shared" si="122"/>
        <v>0</v>
      </c>
      <c r="AA127" s="14">
        <f t="shared" si="122"/>
        <v>0</v>
      </c>
      <c r="AB127" s="14">
        <f t="shared" si="122"/>
        <v>0</v>
      </c>
      <c r="AC127" s="14">
        <f t="shared" si="122"/>
        <v>0</v>
      </c>
      <c r="AD127" s="14">
        <f t="shared" si="122"/>
        <v>950</v>
      </c>
      <c r="AE127" s="14">
        <f t="shared" si="122"/>
        <v>0</v>
      </c>
      <c r="AF127" s="58"/>
      <c r="AG127" s="8"/>
    </row>
    <row r="128" spans="1:33" hidden="1" x14ac:dyDescent="0.3">
      <c r="B128" s="20">
        <f t="shared" ref="B128:E131" si="123">B111-B117-B122</f>
        <v>0</v>
      </c>
      <c r="C128" s="20">
        <f t="shared" si="123"/>
        <v>0</v>
      </c>
      <c r="D128" s="20">
        <f t="shared" si="123"/>
        <v>0</v>
      </c>
      <c r="E128" s="20">
        <f t="shared" si="123"/>
        <v>0</v>
      </c>
      <c r="F128" s="20"/>
      <c r="G128" s="20"/>
      <c r="H128" s="20">
        <f t="shared" ref="H128:AE131" si="124">H111-H117-H122</f>
        <v>0</v>
      </c>
      <c r="I128" s="20">
        <f t="shared" si="124"/>
        <v>0</v>
      </c>
      <c r="J128" s="20">
        <f t="shared" si="124"/>
        <v>0</v>
      </c>
      <c r="K128" s="20">
        <f t="shared" si="124"/>
        <v>0</v>
      </c>
      <c r="L128" s="20">
        <f t="shared" si="124"/>
        <v>0</v>
      </c>
      <c r="M128" s="20">
        <f t="shared" si="124"/>
        <v>0</v>
      </c>
      <c r="N128" s="20">
        <f t="shared" si="124"/>
        <v>0</v>
      </c>
      <c r="O128" s="20">
        <f t="shared" si="124"/>
        <v>0</v>
      </c>
      <c r="P128" s="20">
        <f t="shared" si="124"/>
        <v>0</v>
      </c>
      <c r="Q128" s="20">
        <f t="shared" si="124"/>
        <v>0</v>
      </c>
      <c r="R128" s="20">
        <f t="shared" si="124"/>
        <v>0</v>
      </c>
      <c r="S128" s="20">
        <f t="shared" si="124"/>
        <v>0</v>
      </c>
      <c r="T128" s="20">
        <f t="shared" si="124"/>
        <v>0</v>
      </c>
      <c r="U128" s="20">
        <f t="shared" si="124"/>
        <v>0</v>
      </c>
      <c r="V128" s="20">
        <f t="shared" si="124"/>
        <v>0</v>
      </c>
      <c r="W128" s="20">
        <f t="shared" si="124"/>
        <v>0</v>
      </c>
      <c r="X128" s="20">
        <f t="shared" si="124"/>
        <v>0</v>
      </c>
      <c r="Y128" s="20">
        <f t="shared" si="124"/>
        <v>0</v>
      </c>
      <c r="Z128" s="20">
        <f t="shared" si="124"/>
        <v>0</v>
      </c>
      <c r="AA128" s="20">
        <f t="shared" si="124"/>
        <v>0</v>
      </c>
      <c r="AB128" s="20">
        <f t="shared" si="124"/>
        <v>0</v>
      </c>
      <c r="AC128" s="20">
        <f t="shared" si="124"/>
        <v>0</v>
      </c>
      <c r="AD128" s="20">
        <f t="shared" si="124"/>
        <v>0</v>
      </c>
      <c r="AE128" s="20">
        <f t="shared" si="124"/>
        <v>0</v>
      </c>
      <c r="AG128" s="18"/>
    </row>
    <row r="129" spans="1:33" hidden="1" x14ac:dyDescent="0.3">
      <c r="A129" s="21" t="s">
        <v>28</v>
      </c>
      <c r="B129" s="20">
        <f t="shared" si="123"/>
        <v>0</v>
      </c>
      <c r="C129" s="20">
        <f t="shared" si="123"/>
        <v>0</v>
      </c>
      <c r="D129" s="20">
        <f t="shared" si="123"/>
        <v>0</v>
      </c>
      <c r="E129" s="20">
        <f t="shared" si="123"/>
        <v>0</v>
      </c>
      <c r="F129" s="20"/>
      <c r="G129" s="20"/>
      <c r="H129" s="20">
        <f t="shared" si="124"/>
        <v>0</v>
      </c>
      <c r="I129" s="20">
        <f t="shared" si="124"/>
        <v>0</v>
      </c>
      <c r="J129" s="20">
        <f t="shared" si="124"/>
        <v>0</v>
      </c>
      <c r="K129" s="20">
        <f t="shared" si="124"/>
        <v>0</v>
      </c>
      <c r="L129" s="20">
        <f t="shared" si="124"/>
        <v>0</v>
      </c>
      <c r="M129" s="20">
        <f t="shared" si="124"/>
        <v>0</v>
      </c>
      <c r="N129" s="20">
        <f t="shared" si="124"/>
        <v>0</v>
      </c>
      <c r="O129" s="20">
        <f t="shared" si="124"/>
        <v>0</v>
      </c>
      <c r="P129" s="20">
        <f t="shared" si="124"/>
        <v>0</v>
      </c>
      <c r="Q129" s="20">
        <f t="shared" si="124"/>
        <v>0</v>
      </c>
      <c r="R129" s="20">
        <f t="shared" si="124"/>
        <v>0</v>
      </c>
      <c r="S129" s="20">
        <f t="shared" si="124"/>
        <v>0</v>
      </c>
      <c r="T129" s="20">
        <f t="shared" si="124"/>
        <v>0</v>
      </c>
      <c r="U129" s="20">
        <f t="shared" si="124"/>
        <v>0</v>
      </c>
      <c r="V129" s="20">
        <f t="shared" si="124"/>
        <v>0</v>
      </c>
      <c r="W129" s="20">
        <f t="shared" si="124"/>
        <v>0</v>
      </c>
      <c r="X129" s="20">
        <f t="shared" si="124"/>
        <v>0</v>
      </c>
      <c r="Y129" s="20">
        <f t="shared" si="124"/>
        <v>0</v>
      </c>
      <c r="Z129" s="20">
        <f t="shared" si="124"/>
        <v>0</v>
      </c>
      <c r="AA129" s="20">
        <f t="shared" si="124"/>
        <v>0</v>
      </c>
      <c r="AB129" s="20">
        <f t="shared" si="124"/>
        <v>0</v>
      </c>
      <c r="AC129" s="20">
        <f t="shared" si="124"/>
        <v>0</v>
      </c>
      <c r="AD129" s="20">
        <f t="shared" si="124"/>
        <v>0</v>
      </c>
      <c r="AE129" s="20">
        <f t="shared" si="124"/>
        <v>0</v>
      </c>
      <c r="AG129" s="18"/>
    </row>
    <row r="130" spans="1:33" hidden="1" x14ac:dyDescent="0.3">
      <c r="A130" s="21" t="s">
        <v>29</v>
      </c>
      <c r="B130" s="20">
        <f t="shared" si="123"/>
        <v>0</v>
      </c>
      <c r="C130" s="20">
        <f t="shared" si="123"/>
        <v>0</v>
      </c>
      <c r="D130" s="20">
        <f t="shared" si="123"/>
        <v>0</v>
      </c>
      <c r="E130" s="20">
        <f t="shared" si="123"/>
        <v>0</v>
      </c>
      <c r="F130" s="20"/>
      <c r="G130" s="20"/>
      <c r="H130" s="20">
        <f t="shared" si="124"/>
        <v>0</v>
      </c>
      <c r="I130" s="20">
        <f t="shared" si="124"/>
        <v>0</v>
      </c>
      <c r="J130" s="20">
        <f t="shared" si="124"/>
        <v>0</v>
      </c>
      <c r="K130" s="20">
        <f t="shared" si="124"/>
        <v>0</v>
      </c>
      <c r="L130" s="20">
        <f t="shared" si="124"/>
        <v>0</v>
      </c>
      <c r="M130" s="20">
        <f t="shared" si="124"/>
        <v>0</v>
      </c>
      <c r="N130" s="20">
        <f t="shared" si="124"/>
        <v>0</v>
      </c>
      <c r="O130" s="20">
        <f t="shared" si="124"/>
        <v>0</v>
      </c>
      <c r="P130" s="20">
        <f t="shared" si="124"/>
        <v>0</v>
      </c>
      <c r="Q130" s="20">
        <f t="shared" si="124"/>
        <v>0</v>
      </c>
      <c r="R130" s="20">
        <f t="shared" si="124"/>
        <v>0</v>
      </c>
      <c r="S130" s="20">
        <f t="shared" si="124"/>
        <v>0</v>
      </c>
      <c r="T130" s="20">
        <f t="shared" si="124"/>
        <v>0</v>
      </c>
      <c r="U130" s="20">
        <f t="shared" si="124"/>
        <v>0</v>
      </c>
      <c r="V130" s="20">
        <f t="shared" si="124"/>
        <v>0</v>
      </c>
      <c r="W130" s="20">
        <f t="shared" si="124"/>
        <v>0</v>
      </c>
      <c r="X130" s="20">
        <f t="shared" si="124"/>
        <v>0</v>
      </c>
      <c r="Y130" s="20">
        <f t="shared" si="124"/>
        <v>0</v>
      </c>
      <c r="Z130" s="20">
        <f t="shared" si="124"/>
        <v>0</v>
      </c>
      <c r="AA130" s="20">
        <f t="shared" si="124"/>
        <v>0</v>
      </c>
      <c r="AB130" s="20">
        <f t="shared" si="124"/>
        <v>0</v>
      </c>
      <c r="AC130" s="20">
        <f t="shared" si="124"/>
        <v>0</v>
      </c>
      <c r="AD130" s="20">
        <f t="shared" si="124"/>
        <v>0</v>
      </c>
      <c r="AE130" s="20">
        <f t="shared" si="124"/>
        <v>0</v>
      </c>
      <c r="AG130" s="18"/>
    </row>
    <row r="131" spans="1:33" hidden="1" x14ac:dyDescent="0.3">
      <c r="A131" s="21" t="s">
        <v>30</v>
      </c>
      <c r="B131" s="20">
        <f t="shared" si="123"/>
        <v>0</v>
      </c>
      <c r="C131" s="20">
        <f t="shared" si="123"/>
        <v>0</v>
      </c>
      <c r="D131" s="20">
        <f t="shared" si="123"/>
        <v>0</v>
      </c>
      <c r="E131" s="20">
        <f t="shared" si="123"/>
        <v>0</v>
      </c>
      <c r="F131" s="20"/>
      <c r="G131" s="20"/>
      <c r="H131" s="20">
        <f t="shared" si="124"/>
        <v>0</v>
      </c>
      <c r="I131" s="20">
        <f t="shared" si="124"/>
        <v>0</v>
      </c>
      <c r="J131" s="20">
        <f t="shared" si="124"/>
        <v>0</v>
      </c>
      <c r="K131" s="20">
        <f t="shared" si="124"/>
        <v>0</v>
      </c>
      <c r="L131" s="20">
        <f t="shared" si="124"/>
        <v>0</v>
      </c>
      <c r="M131" s="20">
        <f t="shared" si="124"/>
        <v>0</v>
      </c>
      <c r="N131" s="20">
        <f t="shared" si="124"/>
        <v>0</v>
      </c>
      <c r="O131" s="20">
        <f t="shared" si="124"/>
        <v>0</v>
      </c>
      <c r="P131" s="20">
        <f t="shared" si="124"/>
        <v>0</v>
      </c>
      <c r="Q131" s="20">
        <f t="shared" si="124"/>
        <v>0</v>
      </c>
      <c r="R131" s="20">
        <f t="shared" si="124"/>
        <v>0</v>
      </c>
      <c r="S131" s="20">
        <f t="shared" si="124"/>
        <v>0</v>
      </c>
      <c r="T131" s="20">
        <f t="shared" si="124"/>
        <v>0</v>
      </c>
      <c r="U131" s="20">
        <f t="shared" si="124"/>
        <v>0</v>
      </c>
      <c r="V131" s="20">
        <f t="shared" si="124"/>
        <v>0</v>
      </c>
      <c r="W131" s="20">
        <f t="shared" si="124"/>
        <v>0</v>
      </c>
      <c r="X131" s="20">
        <f t="shared" si="124"/>
        <v>0</v>
      </c>
      <c r="Y131" s="20">
        <f t="shared" si="124"/>
        <v>0</v>
      </c>
      <c r="Z131" s="20">
        <f t="shared" si="124"/>
        <v>0</v>
      </c>
      <c r="AA131" s="20">
        <f t="shared" si="124"/>
        <v>0</v>
      </c>
      <c r="AB131" s="20">
        <f t="shared" si="124"/>
        <v>0</v>
      </c>
      <c r="AC131" s="20">
        <f t="shared" si="124"/>
        <v>0</v>
      </c>
      <c r="AD131" s="20">
        <f t="shared" si="124"/>
        <v>0</v>
      </c>
      <c r="AE131" s="20">
        <f t="shared" si="124"/>
        <v>0</v>
      </c>
      <c r="AG131" s="18"/>
    </row>
    <row r="132" spans="1:33" hidden="1" x14ac:dyDescent="0.3">
      <c r="A132" s="21" t="s">
        <v>31</v>
      </c>
      <c r="B132" s="20">
        <f>B116-B121-B127</f>
        <v>0</v>
      </c>
      <c r="C132" s="20">
        <f>C116-C121-C127</f>
        <v>0</v>
      </c>
      <c r="D132" s="20">
        <f>D116-D121-D127</f>
        <v>0</v>
      </c>
      <c r="E132" s="20">
        <f>E116-E121-E127</f>
        <v>0</v>
      </c>
      <c r="F132" s="20"/>
      <c r="G132" s="20"/>
      <c r="H132" s="20">
        <f>H116-H121-H127</f>
        <v>0</v>
      </c>
      <c r="I132" s="20">
        <f t="shared" ref="I132:AE132" si="125">I116-I121-I127</f>
        <v>0</v>
      </c>
      <c r="J132" s="20">
        <f t="shared" si="125"/>
        <v>0</v>
      </c>
      <c r="K132" s="20">
        <f t="shared" si="125"/>
        <v>0</v>
      </c>
      <c r="L132" s="20">
        <f t="shared" si="125"/>
        <v>0</v>
      </c>
      <c r="M132" s="20">
        <f t="shared" si="125"/>
        <v>0</v>
      </c>
      <c r="N132" s="20">
        <f t="shared" si="125"/>
        <v>0</v>
      </c>
      <c r="O132" s="20">
        <f t="shared" si="125"/>
        <v>0</v>
      </c>
      <c r="P132" s="20">
        <f t="shared" si="125"/>
        <v>0</v>
      </c>
      <c r="Q132" s="20">
        <f t="shared" si="125"/>
        <v>0</v>
      </c>
      <c r="R132" s="20">
        <f t="shared" si="125"/>
        <v>0</v>
      </c>
      <c r="S132" s="20">
        <f t="shared" si="125"/>
        <v>0</v>
      </c>
      <c r="T132" s="20">
        <f t="shared" si="125"/>
        <v>0</v>
      </c>
      <c r="U132" s="20">
        <f t="shared" si="125"/>
        <v>0</v>
      </c>
      <c r="V132" s="20">
        <f t="shared" si="125"/>
        <v>0</v>
      </c>
      <c r="W132" s="20">
        <f t="shared" si="125"/>
        <v>0</v>
      </c>
      <c r="X132" s="20">
        <f t="shared" si="125"/>
        <v>0</v>
      </c>
      <c r="Y132" s="20">
        <f t="shared" si="125"/>
        <v>0</v>
      </c>
      <c r="Z132" s="20">
        <f t="shared" si="125"/>
        <v>0</v>
      </c>
      <c r="AA132" s="20">
        <f t="shared" si="125"/>
        <v>0</v>
      </c>
      <c r="AB132" s="20">
        <f t="shared" si="125"/>
        <v>0</v>
      </c>
      <c r="AC132" s="20">
        <f t="shared" si="125"/>
        <v>0</v>
      </c>
      <c r="AD132" s="20">
        <f t="shared" si="125"/>
        <v>0</v>
      </c>
      <c r="AE132" s="20">
        <f t="shared" si="125"/>
        <v>0</v>
      </c>
      <c r="AG132" s="18"/>
    </row>
    <row r="133" spans="1:33" hidden="1" x14ac:dyDescent="0.3"/>
    <row r="134" spans="1:33" x14ac:dyDescent="0.3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</row>
    <row r="135" spans="1:33" x14ac:dyDescent="0.3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</row>
    <row r="136" spans="1:33" x14ac:dyDescent="0.3">
      <c r="B136" s="22"/>
      <c r="C136" s="22"/>
      <c r="D136" s="22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</row>
    <row r="137" spans="1:33" x14ac:dyDescent="0.3">
      <c r="A137" s="23"/>
      <c r="B137" s="24"/>
      <c r="C137" s="24"/>
      <c r="D137" s="25"/>
      <c r="E137" s="26"/>
      <c r="F137" s="26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</row>
    <row r="138" spans="1:33" x14ac:dyDescent="0.3">
      <c r="A138" s="27"/>
      <c r="B138" s="28"/>
      <c r="C138" s="28"/>
      <c r="D138" s="28"/>
      <c r="E138" s="26"/>
      <c r="F138" s="26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</row>
    <row r="139" spans="1:33" x14ac:dyDescent="0.3">
      <c r="A139" s="23"/>
      <c r="B139" s="29"/>
      <c r="C139" s="29"/>
      <c r="D139" s="29"/>
      <c r="E139" s="26"/>
      <c r="F139" s="26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</row>
    <row r="140" spans="1:33" x14ac:dyDescent="0.3">
      <c r="A140" s="9"/>
      <c r="B140" s="26"/>
      <c r="C140" s="26"/>
      <c r="D140" s="26"/>
      <c r="E140" s="26"/>
      <c r="F140" s="26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</row>
    <row r="141" spans="1:33" x14ac:dyDescent="0.3">
      <c r="A141" s="9"/>
      <c r="B141" s="26"/>
      <c r="C141" s="26"/>
      <c r="D141" s="26"/>
      <c r="E141" s="26"/>
      <c r="F141" s="26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</row>
    <row r="142" spans="1:33" x14ac:dyDescent="0.3">
      <c r="A142" s="9"/>
      <c r="B142" s="9"/>
      <c r="C142" s="9"/>
      <c r="D142" s="9"/>
      <c r="E142" s="9"/>
      <c r="F142" s="9"/>
    </row>
  </sheetData>
  <mergeCells count="55">
    <mergeCell ref="AF4:AF5"/>
    <mergeCell ref="A2:AF2"/>
    <mergeCell ref="A4:A5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22:AF28"/>
    <mergeCell ref="A22:AE22"/>
    <mergeCell ref="AF29:AF35"/>
    <mergeCell ref="A29:AE29"/>
    <mergeCell ref="AF36:AF42"/>
    <mergeCell ref="A7:AF7"/>
    <mergeCell ref="A8:AF8"/>
    <mergeCell ref="A21:AF21"/>
    <mergeCell ref="AF9:AF14"/>
    <mergeCell ref="A9:AE9"/>
    <mergeCell ref="AF15:AF20"/>
    <mergeCell ref="A15:AE15"/>
    <mergeCell ref="AF99:AF104"/>
    <mergeCell ref="A99:AE99"/>
    <mergeCell ref="A71:AF71"/>
    <mergeCell ref="A72:AF72"/>
    <mergeCell ref="A79:AF79"/>
    <mergeCell ref="A91:AF91"/>
    <mergeCell ref="A36:AE36"/>
    <mergeCell ref="A56:AE56"/>
    <mergeCell ref="AF56:AF62"/>
    <mergeCell ref="AF93:AF98"/>
    <mergeCell ref="A93:AE93"/>
    <mergeCell ref="A92:AF92"/>
    <mergeCell ref="AF73:AF78"/>
    <mergeCell ref="AF80:AF90"/>
    <mergeCell ref="A85:AE85"/>
    <mergeCell ref="A70:AF70"/>
    <mergeCell ref="A63:AE63"/>
    <mergeCell ref="AF63:AF69"/>
    <mergeCell ref="A43:AE43"/>
    <mergeCell ref="AF43:AF48"/>
    <mergeCell ref="AF49:AF55"/>
    <mergeCell ref="A49:AE49"/>
    <mergeCell ref="AF105:AF110"/>
    <mergeCell ref="A105:AE105"/>
    <mergeCell ref="AF112:AF116"/>
    <mergeCell ref="AF118:AF121"/>
    <mergeCell ref="AF123:AF127"/>
  </mergeCells>
  <hyperlinks>
    <hyperlink ref="A2:AF2" location="Оглавление!A1" display="Комплексный план (сетевой график) по реализации муниципальной программы  &quot;Развитие жилищной сферы в городе Когалыме&quot;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Митина Екатерина Сергеевна</dc:creator>
  <cp:lastModifiedBy>Цыганкова Ирина Анатольевна</cp:lastModifiedBy>
  <dcterms:created xsi:type="dcterms:W3CDTF">2024-05-14T05:09:00Z</dcterms:created>
  <dcterms:modified xsi:type="dcterms:W3CDTF">2024-12-17T10:08:23Z</dcterms:modified>
</cp:coreProperties>
</file>