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200" windowHeight="11850"/>
  </bookViews>
  <sheets>
    <sheet name="Приложение" sheetId="1" r:id="rId1"/>
  </sheets>
  <definedNames>
    <definedName name="_xlnm.Print_Area" localSheetId="0">Приложение!$A$1:$K$250</definedName>
  </definedNames>
  <calcPr calcId="162913" iterate="1"/>
</workbook>
</file>

<file path=xl/calcChain.xml><?xml version="1.0" encoding="utf-8"?>
<calcChain xmlns="http://schemas.openxmlformats.org/spreadsheetml/2006/main">
  <c r="J250" i="1" l="1"/>
  <c r="I249" i="1"/>
  <c r="H248" i="1"/>
  <c r="G247" i="1"/>
  <c r="F246" i="1"/>
  <c r="F245" i="1"/>
  <c r="F244" i="1"/>
  <c r="F243" i="1"/>
  <c r="F242" i="1"/>
  <c r="F241" i="1"/>
  <c r="F240" i="1"/>
  <c r="H154" i="1" l="1"/>
  <c r="F154" i="1"/>
  <c r="H184" i="1" l="1"/>
  <c r="H183" i="1"/>
  <c r="H182" i="1"/>
  <c r="G181" i="1"/>
  <c r="F181" i="1" s="1"/>
  <c r="G180" i="1"/>
  <c r="F180" i="1" s="1"/>
  <c r="G179" i="1"/>
  <c r="F179" i="1" s="1"/>
  <c r="G178" i="1"/>
  <c r="F178" i="1" s="1"/>
  <c r="G177" i="1"/>
  <c r="F177" i="1" s="1"/>
  <c r="G176" i="1"/>
  <c r="F176" i="1" s="1"/>
  <c r="G175" i="1"/>
  <c r="F175" i="1" s="1"/>
  <c r="G174" i="1"/>
  <c r="F174" i="1" s="1"/>
  <c r="G173" i="1"/>
  <c r="F173" i="1" s="1"/>
  <c r="G172" i="1"/>
  <c r="F172" i="1" s="1"/>
  <c r="G171" i="1"/>
  <c r="F171" i="1" s="1"/>
  <c r="G170" i="1"/>
  <c r="F170" i="1" s="1"/>
  <c r="G169" i="1"/>
  <c r="F169" i="1" s="1"/>
  <c r="G168" i="1"/>
  <c r="F168" i="1" s="1"/>
  <c r="G167" i="1"/>
  <c r="F167" i="1" s="1"/>
  <c r="G166" i="1"/>
  <c r="F166" i="1" s="1"/>
  <c r="G165" i="1"/>
  <c r="F165" i="1" s="1"/>
  <c r="G164" i="1"/>
  <c r="F164" i="1" s="1"/>
  <c r="G163" i="1"/>
  <c r="F163" i="1" s="1"/>
  <c r="G162" i="1"/>
  <c r="F162" i="1" s="1"/>
  <c r="G161" i="1"/>
  <c r="F161" i="1" s="1"/>
  <c r="G160" i="1"/>
  <c r="F160" i="1" s="1"/>
  <c r="G159" i="1"/>
  <c r="F159" i="1" s="1"/>
  <c r="G158" i="1"/>
  <c r="F158" i="1" s="1"/>
  <c r="G157" i="1"/>
  <c r="F157" i="1" s="1"/>
  <c r="G156" i="1"/>
  <c r="F156" i="1" s="1"/>
  <c r="G155" i="1"/>
  <c r="F155" i="1" s="1"/>
  <c r="G147" i="1"/>
  <c r="G146" i="1"/>
  <c r="G145" i="1"/>
  <c r="I108" i="1"/>
  <c r="I107" i="1"/>
  <c r="I106" i="1"/>
  <c r="I105" i="1"/>
  <c r="I104" i="1"/>
  <c r="I103" i="1"/>
  <c r="I102" i="1"/>
  <c r="I101" i="1"/>
  <c r="I100" i="1"/>
  <c r="I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l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</calcChain>
</file>

<file path=xl/sharedStrings.xml><?xml version="1.0" encoding="utf-8"?>
<sst xmlns="http://schemas.openxmlformats.org/spreadsheetml/2006/main" count="1011" uniqueCount="409">
  <si>
    <t>№ 
п/п</t>
  </si>
  <si>
    <t>Наименование заказчика</t>
  </si>
  <si>
    <t>Объект закупки</t>
  </si>
  <si>
    <t>Способ определения поставщика (подрядчика, исполнителя)</t>
  </si>
  <si>
    <t>Начальная (максимальная) цена контракта (тыс. рублей)</t>
  </si>
  <si>
    <t>Планируемые платежи (тыс. рублей)</t>
  </si>
  <si>
    <t>Планируемый срок начала осуществления закупки 
(месяц, год)</t>
  </si>
  <si>
    <t>ИКЗ плана-графика</t>
  </si>
  <si>
    <t>Предмет контракта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</si>
  <si>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</si>
  <si>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</si>
  <si>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</si>
  <si>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</si>
  <si>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</si>
  <si>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Итого предусмотрено на осуществление закупок в текущем году</t>
  </si>
  <si>
    <t>х</t>
  </si>
  <si>
    <t>Итого предусмотрено на осуществление закупок
 на первый год планового периода</t>
  </si>
  <si>
    <t>Итого предусмотрено на осуществление закупок
 на второй год планового периода</t>
  </si>
  <si>
    <t xml:space="preserve">Планируемые закупки товаров, работ, услуг у субъектов малого предпринимательства, социально ориентированных некоммерческих организаций на 2024 год и плановый период (2025-2026 годы) в соответствии с Федеральным законом от 05.04.2013 №44-ФЗ «О контрактной системе в сфере закупок товаров, работ, услуг для обеспечения государственных и муниципальных нужд» </t>
  </si>
  <si>
    <t>243860800010486080100100520007111244</t>
  </si>
  <si>
    <t>Оказание услуг по подготовке проекта планировки и межевания территории 2 микрорайона в городе Когалыме</t>
  </si>
  <si>
    <t>243860800010486080100100530007111244</t>
  </si>
  <si>
    <t>Оказание услуг по подготовке проекта планировки и межевания территории микрорайона 4а в городе Когалыме</t>
  </si>
  <si>
    <t>243860800010486080100100540007111244</t>
  </si>
  <si>
    <t>Оказание услуг по подготовке проекта планировки и межевания территории ИЖС за рекой Кирилл в городе Когалыме</t>
  </si>
  <si>
    <t>243860800010486080100100550007111244</t>
  </si>
  <si>
    <t>Оказание услуг по корректировка генерального плана, правил землепользования и застройки города Когалыма</t>
  </si>
  <si>
    <t>243860800010486080100100970002341244</t>
  </si>
  <si>
    <t>Поставка сувернирной продукции</t>
  </si>
  <si>
    <t>243860800010486080100100600004932244</t>
  </si>
  <si>
    <t>Оказание транспортных услуг</t>
  </si>
  <si>
    <t>253860800010486080100100390008425244</t>
  </si>
  <si>
    <t>Оказание услуг по созданию общественных спасательных постов</t>
  </si>
  <si>
    <t>253860800010486080100100430004329244</t>
  </si>
  <si>
    <t>Выполнение работ по изготовлению и установке информационных табличек (знаков)</t>
  </si>
  <si>
    <t>253860800010486080100100480005819244</t>
  </si>
  <si>
    <t>Поставка корпоративных открыток</t>
  </si>
  <si>
    <t>253860800010486080100100500001721244</t>
  </si>
  <si>
    <t>Поставка ламинированных пакетов с геральдикой города</t>
  </si>
  <si>
    <t>253860800010486080100100520001723244</t>
  </si>
  <si>
    <t>Поставка адресных папок</t>
  </si>
  <si>
    <t>253860800010486080100100540004778244</t>
  </si>
  <si>
    <t>Поставка сувенирной продукции</t>
  </si>
  <si>
    <t>243860800010486080100100800000000244</t>
  </si>
  <si>
    <t>Поставка цветочной продукции</t>
  </si>
  <si>
    <t>263860800010486080100100050008425244</t>
  </si>
  <si>
    <t>263860800010486080100100070002824244</t>
  </si>
  <si>
    <t>Поставка бензиновой пилы</t>
  </si>
  <si>
    <t>263860800010486080100100090005811244</t>
  </si>
  <si>
    <t>Поставка печатной тематической продукции</t>
  </si>
  <si>
    <t>263860800010486080100100120005819244</t>
  </si>
  <si>
    <t>263860800010486080100100140001721244</t>
  </si>
  <si>
    <t>263860800010486080100100160001723244</t>
  </si>
  <si>
    <t>263860800010486080100100170004778244</t>
  </si>
  <si>
    <t>март 2024</t>
  </si>
  <si>
    <t>март 2025</t>
  </si>
  <si>
    <t>март 2026</t>
  </si>
  <si>
    <t>Администрация города Когалыма</t>
  </si>
  <si>
    <t>МБУ "КСАТ"</t>
  </si>
  <si>
    <t>Оказание охранных услуг</t>
  </si>
  <si>
    <t>Поставка микростеклошариков для нанесения дорожной разметки</t>
  </si>
  <si>
    <t>Поставка соли для промышленных целей</t>
  </si>
  <si>
    <t>Поставка запасных частей для легковых автомобилей марки Mitsubishi</t>
  </si>
  <si>
    <t>Поставка запасных частей для легковых автомобилей марки HYUNDAI Solaris</t>
  </si>
  <si>
    <t xml:space="preserve">Оказание услуг по вывозу снега с улично-дорожной сети города Когалыма </t>
  </si>
  <si>
    <t xml:space="preserve">Оказание услуг по покосу травы на объектах благоустройства города Когалыма </t>
  </si>
  <si>
    <t>243860801003986080100101370000000244</t>
  </si>
  <si>
    <t>Поставка, монтаж и установка детского игрового оборудования</t>
  </si>
  <si>
    <t>243860801003986080100101390000000244</t>
  </si>
  <si>
    <t>Поставка автомасел</t>
  </si>
  <si>
    <t>243860801003986080100101430000000244</t>
  </si>
  <si>
    <t>Поставка средств индивидуальной защиты</t>
  </si>
  <si>
    <t>243860801003986080100101450000000244</t>
  </si>
  <si>
    <t xml:space="preserve">Поставка шин  для грузовых автомобилей,  тракторов и сельскохозяйственных машин </t>
  </si>
  <si>
    <t>243860801003986080100101470000000244</t>
  </si>
  <si>
    <t>Поставка шин для легковых автомобилей</t>
  </si>
  <si>
    <t>243860801003986080100101490000000000</t>
  </si>
  <si>
    <t>Поставка смывающих и обеззараживающих средств</t>
  </si>
  <si>
    <t>243860801003986080100101650000000244</t>
  </si>
  <si>
    <t>Поставка резинотехнических изделий</t>
  </si>
  <si>
    <t>243860801003986080100101670000000244</t>
  </si>
  <si>
    <t>Поставка фильтрующих элементов для автотранспорта</t>
  </si>
  <si>
    <t>243860801003986080100101690000000244</t>
  </si>
  <si>
    <t>Поставка насосов и гидромоторов</t>
  </si>
  <si>
    <t>243860801003986080100101710000000244</t>
  </si>
  <si>
    <t>Поставка запасных частей для фронтальных погрузчиков марки  ТО-28</t>
  </si>
  <si>
    <t>243860801003986080100101730002932244</t>
  </si>
  <si>
    <t>Поставка запасных частей для грузовых автомобилей марки КАМАЗ</t>
  </si>
  <si>
    <t>243860801003986080100101750000000244</t>
  </si>
  <si>
    <t>Поставка подшипников шариковых</t>
  </si>
  <si>
    <t>243860801003986080100101770000000244</t>
  </si>
  <si>
    <t>Поставка метизов</t>
  </si>
  <si>
    <t>243860801003986080100101800002740244</t>
  </si>
  <si>
    <t>Поставка автомобильных ламп</t>
  </si>
  <si>
    <t>243860801003986080100101830002932244</t>
  </si>
  <si>
    <t>Поставка комплектующих к ножам для автогрейдеров.</t>
  </si>
  <si>
    <t>243860801003986080100101840000000244</t>
  </si>
  <si>
    <t>243860801003986080100101860000000244</t>
  </si>
  <si>
    <t>Поставка запасных частей для легковых автомобилей марки Toyota</t>
  </si>
  <si>
    <t>243860801003986080100101880000000244</t>
  </si>
  <si>
    <t>Поставка запасных частей для легковых автомобилей марки Chevrolet</t>
  </si>
  <si>
    <t>243860801003986080100101920000000244</t>
  </si>
  <si>
    <t>Поставка лакокрасочных материалов для нанесения дорожной разметки</t>
  </si>
  <si>
    <t>243860801003986080100101940002030244</t>
  </si>
  <si>
    <t>Поставка растворителя</t>
  </si>
  <si>
    <t>243860801003986080100101960000000244</t>
  </si>
  <si>
    <t>Поставка лопат</t>
  </si>
  <si>
    <t>243860801003986080100101980000000244</t>
  </si>
  <si>
    <t>Поставка хозяйственного инвентаря</t>
  </si>
  <si>
    <t>243860801003986080100102000000119244</t>
  </si>
  <si>
    <t>Поставка семян травы газонной</t>
  </si>
  <si>
    <t>243860801003986080100102020003230244</t>
  </si>
  <si>
    <t>Поставка комплектующих для детских игровых площадок</t>
  </si>
  <si>
    <t>243860801003986080100102050008130244</t>
  </si>
  <si>
    <t>Оказание услуг по созданию, оформлению и содержанию цветников на территориях общего пользования города Когалыма</t>
  </si>
  <si>
    <t>январь 2024</t>
  </si>
  <si>
    <t>май 2024</t>
  </si>
  <si>
    <t>февраль 2024</t>
  </si>
  <si>
    <t>243860801003986080100101070006190244</t>
  </si>
  <si>
    <t>Оказание телематических  услуг по информационно-техническому сопровождению навигационно-информационной системы мониторинга и управления транспортом</t>
  </si>
  <si>
    <t>243860801003986080100101150003700244</t>
  </si>
  <si>
    <t>Оказание услуг по откачке и вывозу жидких бытовых отходов с территории МБУ "КСАТ"</t>
  </si>
  <si>
    <t>243860801003986080100101210004520244</t>
  </si>
  <si>
    <t>Оказание услуг по мойке легковых автомобилей  и микроавтобусов МБУ "КСАТ"</t>
  </si>
  <si>
    <t>243860801003986080100101230009511244</t>
  </si>
  <si>
    <t>Оказание услуг по ремонту, техническому обслуживанию  компьютерной и копировальной техники, серверного, сетевого  оборудования, устройств печати</t>
  </si>
  <si>
    <t>243860801003986080100101250003313244</t>
  </si>
  <si>
    <t>Оказание услуг по техническому обслуживанию контрольных устройств установленных на транспортные средства (тахограф, системы мониторинга "ГЛОНАСС")</t>
  </si>
  <si>
    <t>243860801003986080100101310004520244</t>
  </si>
  <si>
    <t xml:space="preserve">Оказание услуг по диагностике, техническому обслуживанию и ремонту автотранспортных средств </t>
  </si>
  <si>
    <t>243860801003986080100101330008010244</t>
  </si>
  <si>
    <t>243860801003986080100101510000000244</t>
  </si>
  <si>
    <t>243860801003986080100101530000000244</t>
  </si>
  <si>
    <t>Поставка запасных частей для автогрейдеров марки  ДЗ-98</t>
  </si>
  <si>
    <t>243860801003986080100101550000000244</t>
  </si>
  <si>
    <t>Поставка запасных частей для автобусов марки  MERCEDES-BENZ-2232L7</t>
  </si>
  <si>
    <t>243860801003986080100101570000000244</t>
  </si>
  <si>
    <t>243860801003986080100101590000000244</t>
  </si>
  <si>
    <t>Поставка запасных частей для автомобилей марки МАЗ</t>
  </si>
  <si>
    <t>243860801003986080100101610000000244</t>
  </si>
  <si>
    <t>Поставка расходных материалов для щеточного оборудования</t>
  </si>
  <si>
    <t>243860801003986080100101630000000000</t>
  </si>
  <si>
    <t>Поставка запасных частей для тракторов марки МТЗ 82.1.</t>
  </si>
  <si>
    <t>243860801003986080100101900000000244</t>
  </si>
  <si>
    <t>Поставка запасных частей для легковых автомобилей марки Volkswagen Touareg</t>
  </si>
  <si>
    <t>243860801003986080100102060008130244</t>
  </si>
  <si>
    <t>243860801003986080100102090008130000</t>
  </si>
  <si>
    <t>Оказание услуг по покосу травы на объектах благоустройства города Когалыма</t>
  </si>
  <si>
    <t>243860801003986080100102110008129244</t>
  </si>
  <si>
    <t>Оказание услуг по погрузке и вывозу снега с территории города Когалыма</t>
  </si>
  <si>
    <t>243860801003986080100102150000812244</t>
  </si>
  <si>
    <t>Поставка щебня</t>
  </si>
  <si>
    <t>243860801003986080100102170002319244</t>
  </si>
  <si>
    <t>243860801003986080100102190000893244</t>
  </si>
  <si>
    <t>243860801003986080100102210000000244</t>
  </si>
  <si>
    <t>Поставка лакокрасочных материалов</t>
  </si>
  <si>
    <t>253860801003986080100100480000000244</t>
  </si>
  <si>
    <t>253860801003986080100100500000000244</t>
  </si>
  <si>
    <t>253860801003986080100100540000000244</t>
  </si>
  <si>
    <t>253860801003986080100100560000000244</t>
  </si>
  <si>
    <t>253860801003986080100100580000000244</t>
  </si>
  <si>
    <t>253860801003986080100100600000000000</t>
  </si>
  <si>
    <t>253860801003986080100100690000000244</t>
  </si>
  <si>
    <t>253860801003986080100100710000000244</t>
  </si>
  <si>
    <t>253860801003986080100100770000000244</t>
  </si>
  <si>
    <t>253860801003986080100100790000000244</t>
  </si>
  <si>
    <t>253860801003986080100100800002740244</t>
  </si>
  <si>
    <t>253860801003986080100100810000000244</t>
  </si>
  <si>
    <t>253860801003986080100100870002030244</t>
  </si>
  <si>
    <t>253860801003986080100100890000000244</t>
  </si>
  <si>
    <t>253860801003986080100100910000000244</t>
  </si>
  <si>
    <t>253860801003986080100100930000119244</t>
  </si>
  <si>
    <t>253860801003986080100100950003230244</t>
  </si>
  <si>
    <t>253860801003986080100101040002222244</t>
  </si>
  <si>
    <t>Поставка  пакетов полимерных</t>
  </si>
  <si>
    <t>ноябрь 2024</t>
  </si>
  <si>
    <t>декабрь 2024</t>
  </si>
  <si>
    <t>октябрь 2024</t>
  </si>
  <si>
    <t>май 2025</t>
  </si>
  <si>
    <t>февраль 2025</t>
  </si>
  <si>
    <t>апрель 2025</t>
  </si>
  <si>
    <t>253860801003986080100100300006190244</t>
  </si>
  <si>
    <t>253860801003986080100100350003700244</t>
  </si>
  <si>
    <t>253860801003986080100100380004520244</t>
  </si>
  <si>
    <t>253860801003986080100100390009511244</t>
  </si>
  <si>
    <t>253860801003986080100100400003313244</t>
  </si>
  <si>
    <t>253860801003986080100100450004520244</t>
  </si>
  <si>
    <t>253860801003986080100100460008010244</t>
  </si>
  <si>
    <t>253860801003986080100100620000000244</t>
  </si>
  <si>
    <t>253860801003986080100100630000000244</t>
  </si>
  <si>
    <t>253860801003986080100100640000000244</t>
  </si>
  <si>
    <t>253860801003986080100100650000000244</t>
  </si>
  <si>
    <t>253860801003986080100100660000000244</t>
  </si>
  <si>
    <t>253860801003986080100100670000000244</t>
  </si>
  <si>
    <t>253860801003986080100100680000000000</t>
  </si>
  <si>
    <t>253860801003986080100100730000000244</t>
  </si>
  <si>
    <t>253860801003986080100100740000000244</t>
  </si>
  <si>
    <t>253860801003986080100100760002932244</t>
  </si>
  <si>
    <t>253860801003986080100100830000000244</t>
  </si>
  <si>
    <t>253860801003986080100100840000000244</t>
  </si>
  <si>
    <t>253860801003986080100100850000000244</t>
  </si>
  <si>
    <t>253860801003986080100100860000000244</t>
  </si>
  <si>
    <t>253860801003986080100100970008130244</t>
  </si>
  <si>
    <t>253860801003986080100100980008130000</t>
  </si>
  <si>
    <t>253860801003986080100100990008129244</t>
  </si>
  <si>
    <t>253860801003986080100101010000812244</t>
  </si>
  <si>
    <t>253860801003986080100101020002319244</t>
  </si>
  <si>
    <t>253860801003986080100101030000893244</t>
  </si>
  <si>
    <t>253860801003986080100101060000000244</t>
  </si>
  <si>
    <t>263860801003986080100100030000000244</t>
  </si>
  <si>
    <t>263860801003986080100100040000000244</t>
  </si>
  <si>
    <t>263860801003986080100100050000000244</t>
  </si>
  <si>
    <t>263860801003986080100100060000000244</t>
  </si>
  <si>
    <t>263860801003986080100100070000000244</t>
  </si>
  <si>
    <t>263860801003986080100100080000000000</t>
  </si>
  <si>
    <t>263860801003986080100100090000000244</t>
  </si>
  <si>
    <t>263860801003986080100100100000000244</t>
  </si>
  <si>
    <t>263860801003986080100100110000000244</t>
  </si>
  <si>
    <t>263860801003986080100100120000000244</t>
  </si>
  <si>
    <t>263860801003986080100100130002740244</t>
  </si>
  <si>
    <t>263860801003986080100100150000000244</t>
  </si>
  <si>
    <t>263860801003986080100100160002030244</t>
  </si>
  <si>
    <t>263860801003986080100100170000000244</t>
  </si>
  <si>
    <t>263860801003986080100100180000000244</t>
  </si>
  <si>
    <t>263860801003986080100100190000119244</t>
  </si>
  <si>
    <t>263860801003986080100100200003230244</t>
  </si>
  <si>
    <t>263860801003986080100100210002222244</t>
  </si>
  <si>
    <t>ноябрь 2025</t>
  </si>
  <si>
    <t>декабрь 2025</t>
  </si>
  <si>
    <t>октябрь 2025</t>
  </si>
  <si>
    <t>май 2026</t>
  </si>
  <si>
    <t>февраль 2026</t>
  </si>
  <si>
    <t>243860805650986080100100150000000244</t>
  </si>
  <si>
    <t>Поставка хозяйственных товаров</t>
  </si>
  <si>
    <t>243860805650986080100100190000000244</t>
  </si>
  <si>
    <t>ОЭХД</t>
  </si>
  <si>
    <t>Когалымский Вестник</t>
  </si>
  <si>
    <t>243860805423786080100100390008129244</t>
  </si>
  <si>
    <t>Оказание услуг по акарицидной, дезинсекционной (ларвицидной) обработке, барьерной дератизации, а также сбору и утилизации трупов животных на территории города Когалыма</t>
  </si>
  <si>
    <t>243860805423786080100100510004311244</t>
  </si>
  <si>
    <t>Выполнение работ по сносу ветхих и непригодных для проживания домов</t>
  </si>
  <si>
    <t>243860805423786080100100590004120244</t>
  </si>
  <si>
    <t>Выполнение работ по ремонту квартиры, расположенной по адресу: город Когалым, улица Олимпийская, дом 29, квартира 27</t>
  </si>
  <si>
    <t>243860805423786080100100580004120244</t>
  </si>
  <si>
    <t>Выполнение работ по ремонту квартиры, расположенной по адресу: город Когалым, улица Дружбы народов, дом 10, квартира 107</t>
  </si>
  <si>
    <t>243860805423786080100100620004120244</t>
  </si>
  <si>
    <t>Выполнение работ по ремонту квартиры, расположенной по адресу: город Когалым, улица Прибалтийская, дом 9А , квартира 3</t>
  </si>
  <si>
    <t>243860805423786080100100420004211244</t>
  </si>
  <si>
    <t>Выполнение работ по ремонту тротуара от административного здания ООО "АИК" вдоль улицы Мира в городе Когалыме</t>
  </si>
  <si>
    <t>243860805423786080100100430003314244</t>
  </si>
  <si>
    <t>Выполнение работ по ремонту(замене) оборудования сетей наружного освещения на территории города Когалыма</t>
  </si>
  <si>
    <t>243860805423786080100100610004322243</t>
  </si>
  <si>
    <t>Выполнение работ по ремонту АИТП в комплексе зданий, находящихся в муниципальной собственности по адресу: город Когалым, улица Янтарная, 10</t>
  </si>
  <si>
    <t>243860805423786080100100760004322244</t>
  </si>
  <si>
    <t>Выполнение работ по обустройству ливневой канализации в районе МАОУ "Средняя школа № 5" по улице Прибалтийская в городе Когалыме</t>
  </si>
  <si>
    <t>243860805423786080100100670007112414</t>
  </si>
  <si>
    <t>Выполнение проектно-изыскательных работ для реконструкции объекта "Лыжероллерная трасса" в городе Когалыме</t>
  </si>
  <si>
    <t xml:space="preserve"> 243860805423786080100100640004120244</t>
  </si>
  <si>
    <t>Выполнение работ по ремонту участкового пункта полиции, расположенного по адресу: город Когалым, улица Дружбы народов, дом 8</t>
  </si>
  <si>
    <t>243860805423786080100100400004299244</t>
  </si>
  <si>
    <t>Выполнение работ по строительству объекта благоустройства "Литературный сквер в городе Когалыме"</t>
  </si>
  <si>
    <t>243860805423786080100100450004211244</t>
  </si>
  <si>
    <t>Выполнение работ по благоустройству дворовых территорий (вдоль  домов №25, 31, 35 по улице Ленинградская и домов №23, 33, 35 по улице Бакинская)</t>
  </si>
  <si>
    <t>243860805423786080100100790004321244</t>
  </si>
  <si>
    <t>Выполнение работ по монтажу системы автоматической фотовидеофиксации нарушений правил дорожного движения на участке автомобильной дороги от пересечения улицы Дружбы Народов - проспекта Нефтяников до путепровода автодороги Повховское шоссе в городе Когалыме</t>
  </si>
  <si>
    <t>243860805423786080100100780004222414</t>
  </si>
  <si>
    <t>Выполнение работ по строительству сетей наружного освещения автомобильной дороги по проспекту Нефтяников (от улицы Ноябрьская до путепровода) города Когалыма</t>
  </si>
  <si>
    <t>243860805423786080100100770004322244</t>
  </si>
  <si>
    <t>Выполнение работ по обустройству ливневой канализации в районе детской поликлиники и инфекционного отделения БУ "Когалымской городской больницы" города Когалыма</t>
  </si>
  <si>
    <t>243860805423786080100100720004213244</t>
  </si>
  <si>
    <t>Выполнение работ по ремонту пешеходного моста через реку Ингу-Ягун по адресу: город Когалым, район Административного здания блока «С»</t>
  </si>
  <si>
    <t>243860805423786080100100700007112243</t>
  </si>
  <si>
    <t>Выполнение работ по разработке проектно-сметной документации для выполнения капитального ремонта здания МАОУ СОШ №7 в городе Когалыме</t>
  </si>
  <si>
    <t>243860805423786080100100690007112243</t>
  </si>
  <si>
    <t>Выполнение работ по разработке проектно-сметной документации для выполнения капитального ремонта здания МАУ «Молодёжный комплексный центр «Феникс» в городе Когалыме», расположенного по улице Сибирская, 11</t>
  </si>
  <si>
    <t>243860805423786080100100660004211244</t>
  </si>
  <si>
    <t>Выполнение работ по обустройству тротуара от жилого дома по улице Молодёжная, дом 26 до жилого дома по улице Ленинградская, дом 8 в городе Когалыме</t>
  </si>
  <si>
    <t>243860805423786080100100650004211244</t>
  </si>
  <si>
    <t>Выполнение работ по ремонту тротуаров в городе Когалыме</t>
  </si>
  <si>
    <t>243860805423786080100100630004321243</t>
  </si>
  <si>
    <t>Выполнение работ по модернизации светофорного объекта на пересечении улиц Мира - Молодежная в городе Когалыме</t>
  </si>
  <si>
    <t>243860805423786080100100740006832244</t>
  </si>
  <si>
    <t>Оказание услуг по инвентаризации мест захоронений (кладбищ), расположенных на территории города Когалыма</t>
  </si>
  <si>
    <t>243860805423786080100100730007111244</t>
  </si>
  <si>
    <t>Выполнение проектно-изыскательских работ для строительства объекта благоустройства "Экотропа в городе Когалыме"</t>
  </si>
  <si>
    <t>Выполнение работ по замене оконных блоков в здании администрации, расположенной по адресу: город Когалым, улица Дружбы Народов дом 7 (1 этаж)</t>
  </si>
  <si>
    <t>243860805423786080100100680004211244</t>
  </si>
  <si>
    <t>Выполнение работ по ремонту автомобильных дорог (проездов) ограниченной улицами Береговая, Дорожников, Олимпийская, проспект Нефтяников в городе Когалыме</t>
  </si>
  <si>
    <t>243860805423786080100100570004311244</t>
  </si>
  <si>
    <t>УКС и ЖКК</t>
  </si>
  <si>
    <t>243860805423786080100100470008129244</t>
  </si>
  <si>
    <t xml:space="preserve">Оказание услуг по содержанию мест (площадок) накопления твердых коммунальных отходов </t>
  </si>
  <si>
    <t>243860805423786080100100480007500244</t>
  </si>
  <si>
    <t>Оказание услуг по обращению с животными без владельцев на территории города Когалыма</t>
  </si>
  <si>
    <t>243860805423786080100100490009603244</t>
  </si>
  <si>
    <t>Оказание услуг по содержанию городского кладбища на территории города Когалыма</t>
  </si>
  <si>
    <t>Поставка расходных материалов</t>
  </si>
  <si>
    <t>Поставка бумаги</t>
  </si>
  <si>
    <t>Поставка продукции радиоэлектронной промышленности</t>
  </si>
  <si>
    <t>Оказание профилактических услуг по дезинфектологии</t>
  </si>
  <si>
    <t>Оказание услуг по сервисному обслуживанию гаражных ворот</t>
  </si>
  <si>
    <t>Оказание услуг по сопровождению программных продуктов</t>
  </si>
  <si>
    <t>Оказание услуг по адаптации и сопровождению экземпляров Системы Консультант Плюс</t>
  </si>
  <si>
    <t xml:space="preserve">Оказание услуг по техническому сопровождению программных продуктов Vip Net, входящих в состав защищенного сегмента системы электронного взаимодействия ХМАО-Югры в городе Когалыме </t>
  </si>
  <si>
    <t>Выполнение работ по ремонту компьютерной и копировальной техники, серверного, сетевого оборудования, устройств печати</t>
  </si>
  <si>
    <t>Выполнение работ по ремонту и техническому обслуживанию электрооборудования внутренних инженерных сетей зданий</t>
  </si>
  <si>
    <t>Выполнение работ по ремонту и техническому обслуживанию оборудования инженерных сетей зданий</t>
  </si>
  <si>
    <t>Выполнение работ по техническому обслуживанию и ремонту оборудования систем вентиляции и кондиционирования воздуха</t>
  </si>
  <si>
    <t>Выполнение работ по техническому обслуживанию и ремонту лифтового оборудования</t>
  </si>
  <si>
    <t>Оказание услуг по ручной уборке в зимний-летний период придомовых территорий Администрации города Когалыма</t>
  </si>
  <si>
    <t>Оказание услуг по обслуживанию аквариумов и аквариумного оборудования</t>
  </si>
  <si>
    <t>Оказание услуг по техническому обслуживанию и ремонту водных диспенсеров</t>
  </si>
  <si>
    <t>Оказание услуг по техническому обслуживанию систем (средств, установок) обеспечения пожарной безопасности зданий и сооружений для обеспечения муниципальных нужд</t>
  </si>
  <si>
    <t>Оказание услуг по техническому обслуживанию мини автоматической телефонной станции Panasonic KX TDA-600</t>
  </si>
  <si>
    <t>УОДОМС</t>
  </si>
  <si>
    <t>243860804101286080100100390007112244</t>
  </si>
  <si>
    <t>Оказание метрологических услуг программно-технического измерительного комплекса</t>
  </si>
  <si>
    <t>243860804101286080100100380008020244</t>
  </si>
  <si>
    <t>Оказание услуг по техническому, эксплуатационному обслуживанию и ремонту оборудования системы автоматической фотовидеофиксации нарушений правил дорожного движения города Когалыма</t>
  </si>
  <si>
    <t>Электронный аукцион</t>
  </si>
  <si>
    <t>243860804101286080100100460009511244</t>
  </si>
  <si>
    <t>Оказание услуг по техническому обслуживанию и ремонту автоматизированных рабочих мест, серверного, сетевого оборудования, печатающей и копировальной техники</t>
  </si>
  <si>
    <t>243860804101286080100100360008020244</t>
  </si>
  <si>
    <t>Оказание  услуг по техническому, эксплуатационному обслуживанию и ремонту оборудования интегрированного технического комплекса безопасности города Когалыма</t>
  </si>
  <si>
    <t>243860804101286080100100520006202244</t>
  </si>
  <si>
    <t>243860804101286080100100330003312244</t>
  </si>
  <si>
    <t>Оказание услуг по содержанию и техническому обслуживанию оборудования и технических средств оповещения территориальной автоматизированной системы центрального оповещения населения в городе Когалыме</t>
  </si>
  <si>
    <t>243860804101286080100100500004322244</t>
  </si>
  <si>
    <t>Оказание услуг по техническому обслуживанию и текущему ремонту узла учета тепловой энергии и автоматизированного индивидуального теплового пункта</t>
  </si>
  <si>
    <t>243860804101286080100100470008110244</t>
  </si>
  <si>
    <t>Оказание услуг по комплексному техническому обслуживанию внутренних инженерных сетей здания</t>
  </si>
  <si>
    <t>243860804101286080100100480003312244</t>
  </si>
  <si>
    <t>Оказание услуг по техническому обслуживанию системы оповещения в случае чрезвычайной ситуации</t>
  </si>
  <si>
    <t>243860804101286080100100490003314244</t>
  </si>
  <si>
    <t>Оказание услуг по техническому обслуживанию табло "Бегущая строка"</t>
  </si>
  <si>
    <t>243860804101286080100100510006202244</t>
  </si>
  <si>
    <t>Оказание услуг по технической поддержке специализированного программного обеспечения (ИСТОК - СМ)</t>
  </si>
  <si>
    <t>253860804101286080100100100008020244</t>
  </si>
  <si>
    <t>253860804101286080100100180009511244</t>
  </si>
  <si>
    <t>253860804101286080100100080008020244</t>
  </si>
  <si>
    <t>253860804101286080100100240006202244</t>
  </si>
  <si>
    <t>253860804101286080100100050003312244</t>
  </si>
  <si>
    <t>ЕДДС</t>
  </si>
  <si>
    <t>253860805650986080100100060000000244</t>
  </si>
  <si>
    <t>253860805650986080100100100000000244</t>
  </si>
  <si>
    <t>263860805650986080100100010000000244</t>
  </si>
  <si>
    <t>263860805650986080100100050000000244</t>
  </si>
  <si>
    <t>243860805665086080100100250004932244</t>
  </si>
  <si>
    <t>ххх</t>
  </si>
  <si>
    <t>апрель 2024</t>
  </si>
  <si>
    <t>июль 2024</t>
  </si>
  <si>
    <t>сентябрь 2024</t>
  </si>
  <si>
    <t>сентябрь 2025</t>
  </si>
  <si>
    <t>Запрос котировок в электронной форме</t>
  </si>
  <si>
    <t>243860801003986080100102260018129244</t>
  </si>
  <si>
    <t>243860801003986080100102080018130000</t>
  </si>
  <si>
    <t>243860805437186080100101000002823244</t>
  </si>
  <si>
    <t>243860805437186080100100710001712244</t>
  </si>
  <si>
    <t>253860805437186080100100350002823244</t>
  </si>
  <si>
    <t>253860805437186080100100180001712244</t>
  </si>
  <si>
    <t>253860805437186080100100200008129244</t>
  </si>
  <si>
    <t>253860805437186080100100440003311244</t>
  </si>
  <si>
    <t>253860805437186080100100650006203244</t>
  </si>
  <si>
    <t>253860805437186080100100560006202244</t>
  </si>
  <si>
    <t>253860805437186080100100550006203244</t>
  </si>
  <si>
    <t>253860805437186080100100580009511244</t>
  </si>
  <si>
    <t>253860805437186080100100460008110244</t>
  </si>
  <si>
    <t>253860805437186080100100480008110244</t>
  </si>
  <si>
    <t>253860805437186080100100470003312244</t>
  </si>
  <si>
    <t>253860805437186080100100490004329111</t>
  </si>
  <si>
    <t>253860805437186080100100500008129244</t>
  </si>
  <si>
    <t>253860805437186080100100510003312244</t>
  </si>
  <si>
    <t>253860805437186080100100520003312244</t>
  </si>
  <si>
    <t>253860805437186080100100540008020244</t>
  </si>
  <si>
    <t>253860805437186080100100600009512244</t>
  </si>
  <si>
    <t>263860805437186080100100200002823244</t>
  </si>
  <si>
    <t>263860805437186080100100010001712244</t>
  </si>
  <si>
    <t>263860805437186080100100030008129244</t>
  </si>
  <si>
    <t>июль 2025</t>
  </si>
  <si>
    <t>апрель 2026</t>
  </si>
  <si>
    <t>Итого предусмотрено на осуществление закупок
 на последующие годы</t>
  </si>
  <si>
    <t>КУМИ</t>
  </si>
  <si>
    <t>243860800007086080100100330004120412</t>
  </si>
  <si>
    <t>Приобретение в муниципальную собственность города Когалыма квартир, расположенных в многоквартирном жилом доме в рамках реализации муниципальной программы «Развитие жилищной сферы в городе Когалыме»</t>
  </si>
  <si>
    <t>июнь 2024</t>
  </si>
  <si>
    <t>243860800007086080100100430008010244</t>
  </si>
  <si>
    <t>253860800007086080100100110004120412</t>
  </si>
  <si>
    <t>июнь 2025</t>
  </si>
  <si>
    <t>253860800007086080100100210008010244</t>
  </si>
  <si>
    <t>263860800007086080100100010004120412</t>
  </si>
  <si>
    <t>июнь 2026</t>
  </si>
  <si>
    <t>243860805437186080100101340009512244</t>
  </si>
  <si>
    <t>243860805437186080100101280008020244</t>
  </si>
  <si>
    <t>243860805437186080100101260003312244</t>
  </si>
  <si>
    <t>243860805437186080100101250003312244</t>
  </si>
  <si>
    <t>243860805437186080100101240008129244</t>
  </si>
  <si>
    <t>243860805437186080100101230004329244</t>
  </si>
  <si>
    <t>243860805437186080100101210003312244</t>
  </si>
  <si>
    <t>243860805437186080100101220008110244</t>
  </si>
  <si>
    <t>243860805437186080100101200008110244</t>
  </si>
  <si>
    <t>243860805437186080100101320009511244</t>
  </si>
  <si>
    <t>243860805437186080100101290006203244</t>
  </si>
  <si>
    <t>243860805437186080100101300006202244</t>
  </si>
  <si>
    <t>243860805437186080100101390006203244</t>
  </si>
  <si>
    <t>243860805437186080100101180003311244</t>
  </si>
  <si>
    <t>243860805437186080100100780008129244</t>
  </si>
  <si>
    <t>243860805437186080100101430002630244</t>
  </si>
  <si>
    <t>243860805437186080100101440002640244</t>
  </si>
  <si>
    <t>243860805423786080100100710004332244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</si>
</sst>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_₽"/>
    <numFmt numFmtId="165" formatCode="[$-419]mmmm\ yyyy;@"/>
    <numFmt numFmtId="166" formatCode="#,##0.000"/>
    <numFmt numFmtId="167" formatCode="#\ ##0.00"/>
    <numFmt numFmtId="168" formatCode="#\ ##0.00_ "/>
  </numFmts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5">
    <xf numFmtId="0" fontId="0" fillId="0" borderId="0" xfId="0"/>
    <xf numFmtId="0" fontId="20" fillId="0" borderId="0" xfId="0" applyFont="1"/>
    <xf numFmtId="0" fontId="20" fillId="0" borderId="0" xfId="0" applyFont="1" applyAlignment="1">
      <alignment wrapText="1"/>
    </xf>
    <xf numFmtId="0" fontId="18" fillId="0" borderId="10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2" fontId="19" fillId="0" borderId="17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/>
    </xf>
    <xf numFmtId="0" fontId="23" fillId="33" borderId="17" xfId="0" applyFont="1" applyFill="1" applyBorder="1" applyAlignment="1">
      <alignment horizontal="justify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4" fillId="33" borderId="17" xfId="0" applyNumberFormat="1" applyFont="1" applyFill="1" applyBorder="1" applyAlignment="1" applyProtection="1">
      <alignment horizontal="center" vertical="center" wrapText="1"/>
    </xf>
    <xf numFmtId="49" fontId="24" fillId="33" borderId="10" xfId="0" applyNumberFormat="1" applyFont="1" applyFill="1" applyBorder="1" applyAlignment="1" applyProtection="1">
      <alignment horizontal="center" vertical="center" wrapText="1"/>
    </xf>
    <xf numFmtId="49" fontId="23" fillId="33" borderId="25" xfId="0" applyNumberFormat="1" applyFont="1" applyFill="1" applyBorder="1" applyAlignment="1">
      <alignment horizontal="left" vertical="center" wrapText="1"/>
    </xf>
    <xf numFmtId="4" fontId="19" fillId="0" borderId="17" xfId="0" applyNumberFormat="1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top" wrapText="1"/>
    </xf>
    <xf numFmtId="49" fontId="24" fillId="33" borderId="17" xfId="0" applyNumberFormat="1" applyFont="1" applyFill="1" applyBorder="1" applyAlignment="1" applyProtection="1">
      <alignment horizontal="justify" vertical="center" wrapText="1"/>
    </xf>
    <xf numFmtId="49" fontId="24" fillId="33" borderId="24" xfId="0" applyNumberFormat="1" applyFont="1" applyFill="1" applyBorder="1" applyAlignment="1" applyProtection="1">
      <alignment horizontal="justify" vertical="center" wrapText="1"/>
    </xf>
    <xf numFmtId="49" fontId="24" fillId="33" borderId="10" xfId="0" applyNumberFormat="1" applyFont="1" applyFill="1" applyBorder="1" applyAlignment="1" applyProtection="1">
      <alignment horizontal="justify" vertical="center" wrapText="1"/>
    </xf>
    <xf numFmtId="49" fontId="24" fillId="33" borderId="26" xfId="0" applyNumberFormat="1" applyFont="1" applyFill="1" applyBorder="1" applyAlignment="1" applyProtection="1">
      <alignment horizontal="justify" vertical="center" wrapText="1"/>
    </xf>
    <xf numFmtId="49" fontId="23" fillId="0" borderId="17" xfId="0" applyNumberFormat="1" applyFont="1" applyBorder="1" applyAlignment="1">
      <alignment horizontal="left" vertical="top" wrapText="1"/>
    </xf>
    <xf numFmtId="4" fontId="23" fillId="0" borderId="17" xfId="0" applyNumberFormat="1" applyFont="1" applyBorder="1" applyAlignment="1">
      <alignment horizontal="center" vertical="top" wrapText="1"/>
    </xf>
    <xf numFmtId="49" fontId="23" fillId="0" borderId="17" xfId="0" applyNumberFormat="1" applyFont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left" vertical="top" wrapText="1"/>
    </xf>
    <xf numFmtId="4" fontId="23" fillId="33" borderId="17" xfId="0" applyNumberFormat="1" applyFont="1" applyFill="1" applyBorder="1" applyAlignment="1">
      <alignment horizontal="justify" vertical="center" wrapText="1"/>
    </xf>
    <xf numFmtId="49" fontId="23" fillId="0" borderId="17" xfId="0" applyNumberFormat="1" applyFont="1" applyFill="1" applyBorder="1" applyAlignment="1" applyProtection="1">
      <alignment horizontal="left" vertical="top" wrapText="1"/>
    </xf>
    <xf numFmtId="0" fontId="23" fillId="0" borderId="17" xfId="0" applyNumberFormat="1" applyFont="1" applyFill="1" applyBorder="1" applyAlignment="1" applyProtection="1">
      <alignment horizontal="justify" vertical="center" wrapText="1"/>
    </xf>
    <xf numFmtId="4" fontId="23" fillId="0" borderId="17" xfId="0" applyNumberFormat="1" applyFont="1" applyFill="1" applyBorder="1" applyAlignment="1">
      <alignment horizontal="center" vertical="top" wrapText="1"/>
    </xf>
    <xf numFmtId="49" fontId="23" fillId="0" borderId="17" xfId="0" applyNumberFormat="1" applyFont="1" applyFill="1" applyBorder="1" applyAlignment="1" applyProtection="1">
      <alignment horizontal="left" vertical="center" wrapText="1"/>
    </xf>
    <xf numFmtId="0" fontId="23" fillId="0" borderId="17" xfId="0" applyNumberFormat="1" applyFont="1" applyFill="1" applyBorder="1" applyAlignment="1" applyProtection="1">
      <alignment horizontal="justify" vertical="top" wrapText="1"/>
    </xf>
    <xf numFmtId="49" fontId="23" fillId="0" borderId="17" xfId="0" applyNumberFormat="1" applyFont="1" applyFill="1" applyBorder="1" applyAlignment="1" applyProtection="1">
      <alignment vertical="center" wrapText="1"/>
    </xf>
    <xf numFmtId="0" fontId="23" fillId="0" borderId="17" xfId="0" applyNumberFormat="1" applyFont="1" applyFill="1" applyBorder="1" applyAlignment="1" applyProtection="1">
      <alignment horizontal="left" vertical="top" wrapText="1"/>
    </xf>
    <xf numFmtId="49" fontId="23" fillId="0" borderId="18" xfId="0" applyNumberFormat="1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top" wrapText="1"/>
    </xf>
    <xf numFmtId="0" fontId="23" fillId="33" borderId="17" xfId="0" applyFont="1" applyFill="1" applyBorder="1" applyAlignment="1">
      <alignment horizontal="left" vertical="top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left" vertical="center" wrapText="1"/>
    </xf>
    <xf numFmtId="0" fontId="23" fillId="0" borderId="17" xfId="0" applyFont="1" applyFill="1" applyBorder="1" applyAlignment="1">
      <alignment horizontal="justify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left" vertical="center" wrapText="1"/>
    </xf>
    <xf numFmtId="49" fontId="23" fillId="33" borderId="25" xfId="0" applyNumberFormat="1" applyFont="1" applyFill="1" applyBorder="1" applyAlignment="1" applyProtection="1">
      <alignment horizontal="left" vertical="center" wrapText="1"/>
    </xf>
    <xf numFmtId="49" fontId="23" fillId="33" borderId="17" xfId="0" applyNumberFormat="1" applyFont="1" applyFill="1" applyBorder="1" applyAlignment="1" applyProtection="1">
      <alignment horizontal="justify" vertical="center" wrapText="1"/>
    </xf>
    <xf numFmtId="49" fontId="23" fillId="33" borderId="17" xfId="0" applyNumberFormat="1" applyFont="1" applyFill="1" applyBorder="1" applyAlignment="1" applyProtection="1">
      <alignment horizontal="center" vertical="center" wrapText="1"/>
    </xf>
    <xf numFmtId="49" fontId="23" fillId="33" borderId="17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left" vertical="top" wrapText="1"/>
    </xf>
    <xf numFmtId="49" fontId="23" fillId="33" borderId="24" xfId="0" applyNumberFormat="1" applyFont="1" applyFill="1" applyBorder="1" applyAlignment="1" applyProtection="1">
      <alignment horizontal="justify" vertical="center" wrapText="1"/>
    </xf>
    <xf numFmtId="49" fontId="23" fillId="33" borderId="10" xfId="0" applyNumberFormat="1" applyFont="1" applyFill="1" applyBorder="1" applyAlignment="1" applyProtection="1">
      <alignment horizontal="justify" vertical="center" wrapText="1"/>
    </xf>
    <xf numFmtId="49" fontId="23" fillId="33" borderId="10" xfId="0" applyNumberFormat="1" applyFont="1" applyFill="1" applyBorder="1" applyAlignment="1" applyProtection="1">
      <alignment horizontal="center" vertical="center" wrapText="1"/>
    </xf>
    <xf numFmtId="49" fontId="23" fillId="33" borderId="26" xfId="0" applyNumberFormat="1" applyFont="1" applyFill="1" applyBorder="1" applyAlignment="1" applyProtection="1">
      <alignment horizontal="justify" vertical="center" wrapText="1"/>
    </xf>
    <xf numFmtId="49" fontId="23" fillId="0" borderId="27" xfId="0" applyNumberFormat="1" applyFont="1" applyFill="1" applyBorder="1" applyAlignment="1">
      <alignment horizontal="left" vertical="center" wrapText="1"/>
    </xf>
    <xf numFmtId="49" fontId="23" fillId="33" borderId="21" xfId="0" applyNumberFormat="1" applyFont="1" applyFill="1" applyBorder="1" applyAlignment="1" applyProtection="1">
      <alignment vertical="center" wrapText="1"/>
    </xf>
    <xf numFmtId="49" fontId="24" fillId="33" borderId="25" xfId="0" applyNumberFormat="1" applyFont="1" applyFill="1" applyBorder="1" applyAlignment="1" applyProtection="1">
      <alignment horizontal="center" vertical="center" wrapText="1"/>
    </xf>
    <xf numFmtId="49" fontId="24" fillId="33" borderId="21" xfId="0" applyNumberFormat="1" applyFont="1" applyFill="1" applyBorder="1" applyAlignment="1" applyProtection="1">
      <alignment horizontal="center" vertical="center" wrapText="1"/>
    </xf>
    <xf numFmtId="49" fontId="24" fillId="33" borderId="28" xfId="0" applyNumberFormat="1" applyFont="1" applyFill="1" applyBorder="1" applyAlignment="1" applyProtection="1">
      <alignment horizontal="center" vertical="center" wrapText="1"/>
    </xf>
    <xf numFmtId="0" fontId="25" fillId="0" borderId="17" xfId="0" applyFont="1" applyFill="1" applyBorder="1" applyAlignment="1">
      <alignment horizontal="center" vertical="top" wrapText="1"/>
    </xf>
    <xf numFmtId="49" fontId="23" fillId="0" borderId="17" xfId="0" applyNumberFormat="1" applyFont="1" applyBorder="1" applyAlignment="1">
      <alignment horizontal="center" vertical="top" wrapText="1"/>
    </xf>
    <xf numFmtId="0" fontId="23" fillId="0" borderId="17" xfId="0" applyNumberFormat="1" applyFont="1" applyFill="1" applyBorder="1" applyAlignment="1" applyProtection="1">
      <alignment horizontal="left" vertical="center" wrapText="1"/>
    </xf>
    <xf numFmtId="0" fontId="23" fillId="0" borderId="17" xfId="0" applyFont="1" applyFill="1" applyBorder="1" applyAlignment="1">
      <alignment horizontal="justify" vertical="top" wrapText="1"/>
    </xf>
    <xf numFmtId="0" fontId="20" fillId="0" borderId="17" xfId="0" applyFont="1" applyBorder="1"/>
    <xf numFmtId="49" fontId="23" fillId="33" borderId="28" xfId="0" applyNumberFormat="1" applyFont="1" applyFill="1" applyBorder="1" applyAlignment="1" applyProtection="1">
      <alignment vertical="center" wrapText="1"/>
    </xf>
    <xf numFmtId="165" fontId="22" fillId="0" borderId="17" xfId="0" applyNumberFormat="1" applyFont="1" applyBorder="1" applyAlignment="1">
      <alignment horizontal="center" vertical="center" wrapText="1"/>
    </xf>
    <xf numFmtId="0" fontId="22" fillId="0" borderId="0" xfId="0" quotePrefix="1" applyFont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justify" vertical="top" wrapText="1"/>
    </xf>
    <xf numFmtId="0" fontId="24" fillId="0" borderId="17" xfId="0" applyFont="1" applyFill="1" applyBorder="1" applyAlignment="1">
      <alignment horizontal="justify" vertical="center" wrapText="1"/>
    </xf>
    <xf numFmtId="0" fontId="27" fillId="0" borderId="11" xfId="0" applyFont="1" applyBorder="1" applyAlignment="1">
      <alignment horizontal="center" vertical="top" wrapText="1"/>
    </xf>
    <xf numFmtId="49" fontId="22" fillId="33" borderId="17" xfId="0" applyNumberFormat="1" applyFont="1" applyFill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left" vertical="center" wrapText="1"/>
    </xf>
    <xf numFmtId="164" fontId="23" fillId="0" borderId="17" xfId="0" applyNumberFormat="1" applyFont="1" applyBorder="1" applyAlignment="1">
      <alignment horizontal="center" vertical="top" wrapText="1"/>
    </xf>
    <xf numFmtId="4" fontId="23" fillId="0" borderId="17" xfId="0" applyNumberFormat="1" applyFont="1" applyFill="1" applyBorder="1" applyAlignment="1" applyProtection="1">
      <alignment horizontal="center" vertical="top" wrapText="1"/>
    </xf>
    <xf numFmtId="4" fontId="23" fillId="33" borderId="17" xfId="0" applyNumberFormat="1" applyFont="1" applyFill="1" applyBorder="1" applyAlignment="1">
      <alignment horizontal="center" vertical="top" wrapText="1"/>
    </xf>
    <xf numFmtId="4" fontId="23" fillId="33" borderId="17" xfId="0" applyNumberFormat="1" applyFont="1" applyFill="1" applyBorder="1" applyAlignment="1" applyProtection="1">
      <alignment horizontal="center" vertical="top" wrapText="1"/>
    </xf>
    <xf numFmtId="4" fontId="23" fillId="0" borderId="17" xfId="0" applyNumberFormat="1" applyFont="1" applyFill="1" applyBorder="1" applyAlignment="1">
      <alignment horizontal="center" vertical="top"/>
    </xf>
    <xf numFmtId="4" fontId="23" fillId="0" borderId="0" xfId="0" applyNumberFormat="1" applyFont="1" applyAlignment="1">
      <alignment horizontal="center" vertical="top" wrapText="1"/>
    </xf>
    <xf numFmtId="4" fontId="24" fillId="33" borderId="17" xfId="0" applyNumberFormat="1" applyFont="1" applyFill="1" applyBorder="1" applyAlignment="1" applyProtection="1">
      <alignment horizontal="center" vertical="top" wrapText="1"/>
    </xf>
    <xf numFmtId="4" fontId="24" fillId="33" borderId="11" xfId="0" applyNumberFormat="1" applyFont="1" applyFill="1" applyBorder="1" applyAlignment="1" applyProtection="1">
      <alignment horizontal="center" vertical="top" wrapText="1"/>
    </xf>
    <xf numFmtId="164" fontId="24" fillId="33" borderId="10" xfId="0" applyNumberFormat="1" applyFont="1" applyFill="1" applyBorder="1" applyAlignment="1" applyProtection="1">
      <alignment horizontal="center" vertical="top" wrapText="1"/>
    </xf>
    <xf numFmtId="4" fontId="24" fillId="33" borderId="10" xfId="0" applyNumberFormat="1" applyFont="1" applyFill="1" applyBorder="1" applyAlignment="1" applyProtection="1">
      <alignment horizontal="center" vertical="top" wrapText="1"/>
    </xf>
    <xf numFmtId="166" fontId="24" fillId="33" borderId="10" xfId="0" applyNumberFormat="1" applyFont="1" applyFill="1" applyBorder="1" applyAlignment="1" applyProtection="1">
      <alignment horizontal="center" vertical="top" wrapText="1"/>
    </xf>
    <xf numFmtId="4" fontId="24" fillId="0" borderId="17" xfId="0" applyNumberFormat="1" applyFont="1" applyFill="1" applyBorder="1" applyAlignment="1" applyProtection="1">
      <alignment horizontal="center" vertical="top" wrapText="1"/>
    </xf>
    <xf numFmtId="4" fontId="23" fillId="0" borderId="25" xfId="0" applyNumberFormat="1" applyFont="1" applyFill="1" applyBorder="1" applyAlignment="1">
      <alignment horizontal="center" vertical="top" wrapText="1"/>
    </xf>
    <xf numFmtId="167" fontId="22" fillId="0" borderId="17" xfId="0" applyNumberFormat="1" applyFont="1" applyBorder="1" applyAlignment="1">
      <alignment horizontal="center" vertical="top" wrapText="1"/>
    </xf>
    <xf numFmtId="168" fontId="22" fillId="0" borderId="17" xfId="0" applyNumberFormat="1" applyFont="1" applyBorder="1" applyAlignment="1">
      <alignment horizontal="center" vertical="top"/>
    </xf>
    <xf numFmtId="168" fontId="22" fillId="0" borderId="17" xfId="0" applyNumberFormat="1" applyFont="1" applyBorder="1" applyAlignment="1">
      <alignment horizontal="center" vertical="top" wrapText="1"/>
    </xf>
    <xf numFmtId="167" fontId="26" fillId="33" borderId="17" xfId="0" applyNumberFormat="1" applyFont="1" applyFill="1" applyBorder="1" applyAlignment="1">
      <alignment horizontal="center" vertical="top" wrapText="1"/>
    </xf>
    <xf numFmtId="2" fontId="22" fillId="0" borderId="17" xfId="0" applyNumberFormat="1" applyFont="1" applyBorder="1" applyAlignment="1">
      <alignment horizontal="center" vertical="top" wrapText="1"/>
    </xf>
    <xf numFmtId="168" fontId="22" fillId="0" borderId="0" xfId="0" applyNumberFormat="1" applyFont="1" applyAlignment="1">
      <alignment horizontal="center" vertical="top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tabSelected="1" view="pageBreakPreview" zoomScaleNormal="100" zoomScaleSheetLayoutView="100" workbookViewId="0">
      <selection activeCell="J234" sqref="J234"/>
    </sheetView>
  </sheetViews>
  <sheetFormatPr defaultRowHeight="15.75" customHeight="1" x14ac:dyDescent="0.25"/>
  <cols>
    <col min="1" max="1" width="6.42578125" style="1" customWidth="1"/>
    <col min="2" max="2" width="15.85546875" style="1" customWidth="1"/>
    <col min="3" max="3" width="32.5703125" style="1" customWidth="1"/>
    <col min="4" max="4" width="40.28515625" style="1" customWidth="1"/>
    <col min="5" max="5" width="21.28515625" style="1" customWidth="1"/>
    <col min="6" max="6" width="15.140625" style="1" customWidth="1"/>
    <col min="7" max="7" width="12.7109375" style="1" customWidth="1"/>
    <col min="8" max="8" width="12.42578125" style="1" customWidth="1"/>
    <col min="9" max="9" width="13" style="1" customWidth="1"/>
    <col min="10" max="10" width="12.28515625" style="1" customWidth="1"/>
    <col min="11" max="11" width="15.28515625" style="1" customWidth="1"/>
    <col min="12" max="16384" width="9.140625" style="1"/>
  </cols>
  <sheetData>
    <row r="1" spans="1:11" ht="51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2" customFormat="1" ht="15.75" customHeight="1" x14ac:dyDescent="0.25">
      <c r="A2" s="91" t="s">
        <v>0</v>
      </c>
      <c r="B2" s="91" t="s">
        <v>1</v>
      </c>
      <c r="C2" s="94" t="s">
        <v>2</v>
      </c>
      <c r="D2" s="95"/>
      <c r="E2" s="96" t="s">
        <v>3</v>
      </c>
      <c r="F2" s="96" t="s">
        <v>4</v>
      </c>
      <c r="G2" s="99" t="s">
        <v>5</v>
      </c>
      <c r="H2" s="99"/>
      <c r="I2" s="99"/>
      <c r="J2" s="100"/>
      <c r="K2" s="91" t="s">
        <v>6</v>
      </c>
    </row>
    <row r="3" spans="1:11" s="2" customFormat="1" ht="15.75" customHeight="1" x14ac:dyDescent="0.25">
      <c r="A3" s="92"/>
      <c r="B3" s="92"/>
      <c r="C3" s="92" t="s">
        <v>7</v>
      </c>
      <c r="D3" s="101" t="s">
        <v>8</v>
      </c>
      <c r="E3" s="97"/>
      <c r="F3" s="97"/>
      <c r="G3" s="91" t="s">
        <v>9</v>
      </c>
      <c r="H3" s="103" t="s">
        <v>10</v>
      </c>
      <c r="I3" s="100"/>
      <c r="J3" s="91" t="s">
        <v>11</v>
      </c>
      <c r="K3" s="92"/>
    </row>
    <row r="4" spans="1:11" s="2" customFormat="1" ht="47.25" customHeight="1" x14ac:dyDescent="0.25">
      <c r="A4" s="93"/>
      <c r="B4" s="93"/>
      <c r="C4" s="93"/>
      <c r="D4" s="102"/>
      <c r="E4" s="98"/>
      <c r="F4" s="98"/>
      <c r="G4" s="93"/>
      <c r="H4" s="3" t="s">
        <v>12</v>
      </c>
      <c r="I4" s="3" t="s">
        <v>13</v>
      </c>
      <c r="J4" s="93"/>
      <c r="K4" s="93"/>
    </row>
    <row r="5" spans="1:11" s="2" customFormat="1" ht="15.75" customHeight="1" x14ac:dyDescent="0.25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64">
        <v>10</v>
      </c>
      <c r="K5" s="64">
        <v>11</v>
      </c>
    </row>
    <row r="6" spans="1:11" s="2" customFormat="1" ht="41.25" customHeight="1" x14ac:dyDescent="0.25">
      <c r="A6" s="4">
        <v>1</v>
      </c>
      <c r="B6" s="111" t="s">
        <v>57</v>
      </c>
      <c r="C6" s="32" t="s">
        <v>19</v>
      </c>
      <c r="D6" s="8" t="s">
        <v>20</v>
      </c>
      <c r="E6" s="86" t="s">
        <v>319</v>
      </c>
      <c r="F6" s="20">
        <v>1676.21</v>
      </c>
      <c r="G6" s="20">
        <v>1676.21</v>
      </c>
      <c r="H6" s="20">
        <v>0</v>
      </c>
      <c r="I6" s="20">
        <v>0</v>
      </c>
      <c r="J6" s="20">
        <v>0</v>
      </c>
      <c r="K6" s="54" t="s">
        <v>54</v>
      </c>
    </row>
    <row r="7" spans="1:11" s="2" customFormat="1" ht="39" customHeight="1" x14ac:dyDescent="0.25">
      <c r="A7" s="4">
        <f>A6+1</f>
        <v>2</v>
      </c>
      <c r="B7" s="112"/>
      <c r="C7" s="32" t="s">
        <v>21</v>
      </c>
      <c r="D7" s="8" t="s">
        <v>22</v>
      </c>
      <c r="E7" s="86" t="s">
        <v>319</v>
      </c>
      <c r="F7" s="20">
        <v>1652.3330000000001</v>
      </c>
      <c r="G7" s="20">
        <v>1652.3330000000001</v>
      </c>
      <c r="H7" s="20">
        <v>0</v>
      </c>
      <c r="I7" s="20">
        <v>0</v>
      </c>
      <c r="J7" s="20">
        <v>0</v>
      </c>
      <c r="K7" s="54" t="s">
        <v>54</v>
      </c>
    </row>
    <row r="8" spans="1:11" s="2" customFormat="1" ht="42.75" customHeight="1" x14ac:dyDescent="0.25">
      <c r="A8" s="4">
        <f t="shared" ref="A8:A54" si="0">A7+1</f>
        <v>3</v>
      </c>
      <c r="B8" s="112"/>
      <c r="C8" s="32" t="s">
        <v>23</v>
      </c>
      <c r="D8" s="8" t="s">
        <v>24</v>
      </c>
      <c r="E8" s="86" t="s">
        <v>319</v>
      </c>
      <c r="F8" s="20">
        <v>616</v>
      </c>
      <c r="G8" s="20">
        <v>616</v>
      </c>
      <c r="H8" s="20">
        <v>0</v>
      </c>
      <c r="I8" s="20">
        <v>0</v>
      </c>
      <c r="J8" s="20">
        <v>0</v>
      </c>
      <c r="K8" s="54" t="s">
        <v>54</v>
      </c>
    </row>
    <row r="9" spans="1:11" s="2" customFormat="1" ht="40.5" customHeight="1" x14ac:dyDescent="0.25">
      <c r="A9" s="4">
        <f t="shared" si="0"/>
        <v>4</v>
      </c>
      <c r="B9" s="112"/>
      <c r="C9" s="32" t="s">
        <v>25</v>
      </c>
      <c r="D9" s="8" t="s">
        <v>26</v>
      </c>
      <c r="E9" s="86" t="s">
        <v>319</v>
      </c>
      <c r="F9" s="20">
        <v>1400</v>
      </c>
      <c r="G9" s="20">
        <v>1400</v>
      </c>
      <c r="H9" s="20">
        <v>0</v>
      </c>
      <c r="I9" s="20">
        <v>0</v>
      </c>
      <c r="J9" s="20">
        <v>0</v>
      </c>
      <c r="K9" s="54" t="s">
        <v>54</v>
      </c>
    </row>
    <row r="10" spans="1:11" s="2" customFormat="1" ht="18.75" customHeight="1" x14ac:dyDescent="0.25">
      <c r="A10" s="4">
        <f t="shared" si="0"/>
        <v>5</v>
      </c>
      <c r="B10" s="112"/>
      <c r="C10" s="32" t="s">
        <v>27</v>
      </c>
      <c r="D10" s="8" t="s">
        <v>28</v>
      </c>
      <c r="E10" s="86" t="s">
        <v>319</v>
      </c>
      <c r="F10" s="20">
        <v>180</v>
      </c>
      <c r="G10" s="20">
        <v>180</v>
      </c>
      <c r="H10" s="20">
        <v>0</v>
      </c>
      <c r="I10" s="20">
        <v>0</v>
      </c>
      <c r="J10" s="20">
        <v>0</v>
      </c>
      <c r="K10" s="54" t="s">
        <v>54</v>
      </c>
    </row>
    <row r="11" spans="1:11" s="2" customFormat="1" ht="15" customHeight="1" x14ac:dyDescent="0.25">
      <c r="A11" s="4">
        <f t="shared" si="0"/>
        <v>6</v>
      </c>
      <c r="B11" s="112"/>
      <c r="C11" s="30" t="s">
        <v>29</v>
      </c>
      <c r="D11" s="25" t="s">
        <v>30</v>
      </c>
      <c r="E11" s="86" t="s">
        <v>319</v>
      </c>
      <c r="F11" s="20">
        <v>160.6</v>
      </c>
      <c r="G11" s="20">
        <v>0</v>
      </c>
      <c r="H11" s="20">
        <v>160.6</v>
      </c>
      <c r="I11" s="20">
        <v>0</v>
      </c>
      <c r="J11" s="20">
        <v>0</v>
      </c>
      <c r="K11" s="54" t="s">
        <v>55</v>
      </c>
    </row>
    <row r="12" spans="1:11" s="2" customFormat="1" ht="27.75" customHeight="1" x14ac:dyDescent="0.25">
      <c r="A12" s="4">
        <f t="shared" si="0"/>
        <v>7</v>
      </c>
      <c r="B12" s="112"/>
      <c r="C12" s="30" t="s">
        <v>31</v>
      </c>
      <c r="D12" s="25" t="s">
        <v>32</v>
      </c>
      <c r="E12" s="86" t="s">
        <v>319</v>
      </c>
      <c r="F12" s="20">
        <v>585.21444999999994</v>
      </c>
      <c r="G12" s="20">
        <v>0</v>
      </c>
      <c r="H12" s="20">
        <v>585.21444999999994</v>
      </c>
      <c r="I12" s="20">
        <v>0</v>
      </c>
      <c r="J12" s="20">
        <v>0</v>
      </c>
      <c r="K12" s="54" t="s">
        <v>55</v>
      </c>
    </row>
    <row r="13" spans="1:11" s="2" customFormat="1" ht="30.75" customHeight="1" x14ac:dyDescent="0.25">
      <c r="A13" s="4">
        <f t="shared" si="0"/>
        <v>8</v>
      </c>
      <c r="B13" s="112"/>
      <c r="C13" s="30" t="s">
        <v>33</v>
      </c>
      <c r="D13" s="25" t="s">
        <v>34</v>
      </c>
      <c r="E13" s="86" t="s">
        <v>319</v>
      </c>
      <c r="F13" s="20">
        <v>100</v>
      </c>
      <c r="G13" s="20">
        <v>0</v>
      </c>
      <c r="H13" s="20">
        <v>100</v>
      </c>
      <c r="I13" s="20">
        <v>0</v>
      </c>
      <c r="J13" s="20">
        <v>0</v>
      </c>
      <c r="K13" s="54" t="s">
        <v>55</v>
      </c>
    </row>
    <row r="14" spans="1:11" s="2" customFormat="1" ht="22.5" customHeight="1" x14ac:dyDescent="0.25">
      <c r="A14" s="4">
        <f t="shared" si="0"/>
        <v>9</v>
      </c>
      <c r="B14" s="112"/>
      <c r="C14" s="30" t="s">
        <v>35</v>
      </c>
      <c r="D14" s="25" t="s">
        <v>36</v>
      </c>
      <c r="E14" s="86" t="s">
        <v>319</v>
      </c>
      <c r="F14" s="20">
        <v>38.200000000000003</v>
      </c>
      <c r="G14" s="20">
        <v>0</v>
      </c>
      <c r="H14" s="20">
        <v>38.200000000000003</v>
      </c>
      <c r="I14" s="20">
        <v>0</v>
      </c>
      <c r="J14" s="20">
        <v>0</v>
      </c>
      <c r="K14" s="54" t="s">
        <v>55</v>
      </c>
    </row>
    <row r="15" spans="1:11" s="2" customFormat="1" ht="25.5" customHeight="1" x14ac:dyDescent="0.25">
      <c r="A15" s="4">
        <f t="shared" si="0"/>
        <v>10</v>
      </c>
      <c r="B15" s="112"/>
      <c r="C15" s="30" t="s">
        <v>37</v>
      </c>
      <c r="D15" s="25" t="s">
        <v>38</v>
      </c>
      <c r="E15" s="86" t="s">
        <v>319</v>
      </c>
      <c r="F15" s="20">
        <v>80.599999999999994</v>
      </c>
      <c r="G15" s="20">
        <v>0</v>
      </c>
      <c r="H15" s="20">
        <v>80.599999999999994</v>
      </c>
      <c r="I15" s="20">
        <v>0</v>
      </c>
      <c r="J15" s="20">
        <v>0</v>
      </c>
      <c r="K15" s="54" t="s">
        <v>55</v>
      </c>
    </row>
    <row r="16" spans="1:11" s="2" customFormat="1" ht="22.5" customHeight="1" x14ac:dyDescent="0.25">
      <c r="A16" s="4">
        <f t="shared" si="0"/>
        <v>11</v>
      </c>
      <c r="B16" s="112"/>
      <c r="C16" s="30" t="s">
        <v>39</v>
      </c>
      <c r="D16" s="25" t="s">
        <v>40</v>
      </c>
      <c r="E16" s="86" t="s">
        <v>319</v>
      </c>
      <c r="F16" s="20">
        <v>39.1</v>
      </c>
      <c r="G16" s="20">
        <v>0</v>
      </c>
      <c r="H16" s="20">
        <v>39.1</v>
      </c>
      <c r="I16" s="20">
        <v>0</v>
      </c>
      <c r="J16" s="20">
        <v>0</v>
      </c>
      <c r="K16" s="54" t="s">
        <v>55</v>
      </c>
    </row>
    <row r="17" spans="1:11" s="2" customFormat="1" ht="23.25" customHeight="1" x14ac:dyDescent="0.25">
      <c r="A17" s="4">
        <f t="shared" si="0"/>
        <v>12</v>
      </c>
      <c r="B17" s="112"/>
      <c r="C17" s="30" t="s">
        <v>41</v>
      </c>
      <c r="D17" s="25" t="s">
        <v>42</v>
      </c>
      <c r="E17" s="86" t="s">
        <v>319</v>
      </c>
      <c r="F17" s="20">
        <v>327.7</v>
      </c>
      <c r="G17" s="20">
        <v>0</v>
      </c>
      <c r="H17" s="20">
        <v>327.7</v>
      </c>
      <c r="I17" s="20">
        <v>0</v>
      </c>
      <c r="J17" s="20">
        <v>0</v>
      </c>
      <c r="K17" s="54" t="s">
        <v>55</v>
      </c>
    </row>
    <row r="18" spans="1:11" s="2" customFormat="1" ht="17.25" customHeight="1" x14ac:dyDescent="0.25">
      <c r="A18" s="4">
        <f t="shared" si="0"/>
        <v>13</v>
      </c>
      <c r="B18" s="112"/>
      <c r="C18" s="30" t="s">
        <v>43</v>
      </c>
      <c r="D18" s="25" t="s">
        <v>44</v>
      </c>
      <c r="E18" s="86" t="s">
        <v>319</v>
      </c>
      <c r="F18" s="20">
        <v>313.7</v>
      </c>
      <c r="G18" s="20">
        <v>0</v>
      </c>
      <c r="H18" s="20">
        <v>313.7</v>
      </c>
      <c r="I18" s="20">
        <v>0</v>
      </c>
      <c r="J18" s="20">
        <v>0</v>
      </c>
      <c r="K18" s="54" t="s">
        <v>55</v>
      </c>
    </row>
    <row r="19" spans="1:11" s="2" customFormat="1" ht="25.5" customHeight="1" x14ac:dyDescent="0.25">
      <c r="A19" s="4">
        <f t="shared" si="0"/>
        <v>14</v>
      </c>
      <c r="B19" s="112"/>
      <c r="C19" s="55" t="s">
        <v>45</v>
      </c>
      <c r="D19" s="28" t="s">
        <v>32</v>
      </c>
      <c r="E19" s="86" t="s">
        <v>319</v>
      </c>
      <c r="F19" s="20">
        <v>585.21444999999994</v>
      </c>
      <c r="G19" s="20">
        <v>0</v>
      </c>
      <c r="H19" s="20">
        <v>0</v>
      </c>
      <c r="I19" s="20">
        <v>585.21444999999994</v>
      </c>
      <c r="J19" s="20">
        <v>0</v>
      </c>
      <c r="K19" s="54" t="s">
        <v>56</v>
      </c>
    </row>
    <row r="20" spans="1:11" s="2" customFormat="1" ht="21.75" customHeight="1" x14ac:dyDescent="0.25">
      <c r="A20" s="4">
        <f t="shared" si="0"/>
        <v>15</v>
      </c>
      <c r="B20" s="112"/>
      <c r="C20" s="55" t="s">
        <v>46</v>
      </c>
      <c r="D20" s="28" t="s">
        <v>47</v>
      </c>
      <c r="E20" s="86" t="s">
        <v>319</v>
      </c>
      <c r="F20" s="20">
        <v>102.9</v>
      </c>
      <c r="G20" s="20">
        <v>0</v>
      </c>
      <c r="H20" s="20">
        <v>0</v>
      </c>
      <c r="I20" s="20">
        <v>102.9</v>
      </c>
      <c r="J20" s="20">
        <v>0</v>
      </c>
      <c r="K20" s="54" t="s">
        <v>56</v>
      </c>
    </row>
    <row r="21" spans="1:11" s="2" customFormat="1" ht="16.5" customHeight="1" x14ac:dyDescent="0.25">
      <c r="A21" s="4">
        <f t="shared" si="0"/>
        <v>16</v>
      </c>
      <c r="B21" s="112"/>
      <c r="C21" s="55" t="s">
        <v>48</v>
      </c>
      <c r="D21" s="28" t="s">
        <v>49</v>
      </c>
      <c r="E21" s="86" t="s">
        <v>319</v>
      </c>
      <c r="F21" s="20">
        <v>100</v>
      </c>
      <c r="G21" s="20">
        <v>0</v>
      </c>
      <c r="H21" s="20">
        <v>0</v>
      </c>
      <c r="I21" s="20">
        <v>100</v>
      </c>
      <c r="J21" s="20">
        <v>0</v>
      </c>
      <c r="K21" s="54" t="s">
        <v>56</v>
      </c>
    </row>
    <row r="22" spans="1:11" s="2" customFormat="1" ht="14.25" customHeight="1" x14ac:dyDescent="0.25">
      <c r="A22" s="4">
        <f t="shared" si="0"/>
        <v>17</v>
      </c>
      <c r="B22" s="112"/>
      <c r="C22" s="55" t="s">
        <v>50</v>
      </c>
      <c r="D22" s="28" t="s">
        <v>36</v>
      </c>
      <c r="E22" s="86" t="s">
        <v>319</v>
      </c>
      <c r="F22" s="20">
        <v>38.200000000000003</v>
      </c>
      <c r="G22" s="20">
        <v>0</v>
      </c>
      <c r="H22" s="20">
        <v>0</v>
      </c>
      <c r="I22" s="20">
        <v>38.200000000000003</v>
      </c>
      <c r="J22" s="20">
        <v>0</v>
      </c>
      <c r="K22" s="54" t="s">
        <v>56</v>
      </c>
    </row>
    <row r="23" spans="1:11" s="2" customFormat="1" ht="24" customHeight="1" x14ac:dyDescent="0.25">
      <c r="A23" s="4">
        <f t="shared" si="0"/>
        <v>18</v>
      </c>
      <c r="B23" s="112"/>
      <c r="C23" s="55" t="s">
        <v>51</v>
      </c>
      <c r="D23" s="28" t="s">
        <v>38</v>
      </c>
      <c r="E23" s="86" t="s">
        <v>319</v>
      </c>
      <c r="F23" s="20">
        <v>80.599999999999994</v>
      </c>
      <c r="G23" s="20">
        <v>0</v>
      </c>
      <c r="H23" s="20">
        <v>0</v>
      </c>
      <c r="I23" s="20">
        <v>80.599999999999994</v>
      </c>
      <c r="J23" s="20">
        <v>0</v>
      </c>
      <c r="K23" s="54" t="s">
        <v>56</v>
      </c>
    </row>
    <row r="24" spans="1:11" s="2" customFormat="1" ht="16.5" customHeight="1" x14ac:dyDescent="0.25">
      <c r="A24" s="4">
        <f t="shared" si="0"/>
        <v>19</v>
      </c>
      <c r="B24" s="112"/>
      <c r="C24" s="55" t="s">
        <v>52</v>
      </c>
      <c r="D24" s="28" t="s">
        <v>40</v>
      </c>
      <c r="E24" s="86" t="s">
        <v>319</v>
      </c>
      <c r="F24" s="20">
        <v>39.1</v>
      </c>
      <c r="G24" s="20">
        <v>0</v>
      </c>
      <c r="H24" s="20">
        <v>0</v>
      </c>
      <c r="I24" s="20">
        <v>39.1</v>
      </c>
      <c r="J24" s="20">
        <v>0</v>
      </c>
      <c r="K24" s="54" t="s">
        <v>56</v>
      </c>
    </row>
    <row r="25" spans="1:11" s="2" customFormat="1" ht="13.5" customHeight="1" x14ac:dyDescent="0.25">
      <c r="A25" s="4">
        <f t="shared" si="0"/>
        <v>20</v>
      </c>
      <c r="B25" s="113"/>
      <c r="C25" s="55" t="s">
        <v>53</v>
      </c>
      <c r="D25" s="28" t="s">
        <v>42</v>
      </c>
      <c r="E25" s="86" t="s">
        <v>319</v>
      </c>
      <c r="F25" s="20">
        <v>327.7</v>
      </c>
      <c r="G25" s="20">
        <v>0</v>
      </c>
      <c r="H25" s="20">
        <v>0</v>
      </c>
      <c r="I25" s="20">
        <v>327.7</v>
      </c>
      <c r="J25" s="20">
        <v>0</v>
      </c>
      <c r="K25" s="54" t="s">
        <v>56</v>
      </c>
    </row>
    <row r="26" spans="1:11" s="2" customFormat="1" ht="27.75" customHeight="1" x14ac:dyDescent="0.25">
      <c r="A26" s="4">
        <f>A25+1</f>
        <v>21</v>
      </c>
      <c r="B26" s="111" t="s">
        <v>58</v>
      </c>
      <c r="C26" s="19" t="s">
        <v>354</v>
      </c>
      <c r="D26" s="23" t="s">
        <v>64</v>
      </c>
      <c r="E26" s="86" t="s">
        <v>319</v>
      </c>
      <c r="F26" s="20">
        <v>2129.6</v>
      </c>
      <c r="G26" s="69">
        <v>2129.6</v>
      </c>
      <c r="H26" s="20">
        <v>0</v>
      </c>
      <c r="I26" s="20">
        <v>0</v>
      </c>
      <c r="J26" s="20">
        <v>0</v>
      </c>
      <c r="K26" s="21" t="s">
        <v>115</v>
      </c>
    </row>
    <row r="27" spans="1:11" s="2" customFormat="1" ht="27.75" customHeight="1" x14ac:dyDescent="0.25">
      <c r="A27" s="4">
        <f t="shared" si="0"/>
        <v>22</v>
      </c>
      <c r="B27" s="112"/>
      <c r="C27" s="19" t="s">
        <v>355</v>
      </c>
      <c r="D27" s="23" t="s">
        <v>65</v>
      </c>
      <c r="E27" s="86" t="s">
        <v>319</v>
      </c>
      <c r="F27" s="20">
        <v>6266.6286</v>
      </c>
      <c r="G27" s="69">
        <v>6266.6286</v>
      </c>
      <c r="H27" s="20">
        <v>0</v>
      </c>
      <c r="I27" s="20">
        <v>0</v>
      </c>
      <c r="J27" s="20">
        <v>0</v>
      </c>
      <c r="K27" s="21" t="s">
        <v>115</v>
      </c>
    </row>
    <row r="28" spans="1:11" s="2" customFormat="1" ht="27.75" customHeight="1" x14ac:dyDescent="0.25">
      <c r="A28" s="4">
        <f t="shared" si="0"/>
        <v>23</v>
      </c>
      <c r="B28" s="112"/>
      <c r="C28" s="24" t="s">
        <v>66</v>
      </c>
      <c r="D28" s="25" t="s">
        <v>67</v>
      </c>
      <c r="E28" s="86" t="s">
        <v>319</v>
      </c>
      <c r="F28" s="20">
        <v>756</v>
      </c>
      <c r="G28" s="68">
        <v>756</v>
      </c>
      <c r="H28" s="20">
        <v>0</v>
      </c>
      <c r="I28" s="20">
        <v>0</v>
      </c>
      <c r="J28" s="20">
        <v>0</v>
      </c>
      <c r="K28" s="21" t="s">
        <v>116</v>
      </c>
    </row>
    <row r="29" spans="1:11" s="2" customFormat="1" ht="24.75" customHeight="1" x14ac:dyDescent="0.25">
      <c r="A29" s="4">
        <f t="shared" si="0"/>
        <v>24</v>
      </c>
      <c r="B29" s="112"/>
      <c r="C29" s="24" t="s">
        <v>68</v>
      </c>
      <c r="D29" s="25" t="s">
        <v>69</v>
      </c>
      <c r="E29" s="87" t="s">
        <v>353</v>
      </c>
      <c r="F29" s="20">
        <v>1622.4134300000001</v>
      </c>
      <c r="G29" s="68">
        <v>1622.4134300000001</v>
      </c>
      <c r="H29" s="20">
        <v>0</v>
      </c>
      <c r="I29" s="20">
        <v>0</v>
      </c>
      <c r="J29" s="20">
        <v>0</v>
      </c>
      <c r="K29" s="54" t="s">
        <v>117</v>
      </c>
    </row>
    <row r="30" spans="1:11" s="2" customFormat="1" ht="15.75" customHeight="1" x14ac:dyDescent="0.25">
      <c r="A30" s="4">
        <f t="shared" si="0"/>
        <v>25</v>
      </c>
      <c r="B30" s="112"/>
      <c r="C30" s="24" t="s">
        <v>70</v>
      </c>
      <c r="D30" s="25" t="s">
        <v>71</v>
      </c>
      <c r="E30" s="86" t="s">
        <v>319</v>
      </c>
      <c r="F30" s="20">
        <v>529.62791000000004</v>
      </c>
      <c r="G30" s="68">
        <v>529.62791000000004</v>
      </c>
      <c r="H30" s="20">
        <v>0</v>
      </c>
      <c r="I30" s="20">
        <v>0</v>
      </c>
      <c r="J30" s="20">
        <v>0</v>
      </c>
      <c r="K30" s="21" t="s">
        <v>116</v>
      </c>
    </row>
    <row r="31" spans="1:11" s="2" customFormat="1" ht="27.75" customHeight="1" x14ac:dyDescent="0.25">
      <c r="A31" s="4">
        <f t="shared" si="0"/>
        <v>26</v>
      </c>
      <c r="B31" s="112"/>
      <c r="C31" s="24" t="s">
        <v>72</v>
      </c>
      <c r="D31" s="25" t="s">
        <v>73</v>
      </c>
      <c r="E31" s="86" t="s">
        <v>319</v>
      </c>
      <c r="F31" s="20">
        <v>1212.51243</v>
      </c>
      <c r="G31" s="68">
        <v>1212.51243</v>
      </c>
      <c r="H31" s="20">
        <v>0</v>
      </c>
      <c r="I31" s="20">
        <v>0</v>
      </c>
      <c r="J31" s="20">
        <v>0</v>
      </c>
      <c r="K31" s="21" t="s">
        <v>117</v>
      </c>
    </row>
    <row r="32" spans="1:11" s="2" customFormat="1" ht="14.25" customHeight="1" x14ac:dyDescent="0.25">
      <c r="A32" s="4">
        <f t="shared" si="0"/>
        <v>27</v>
      </c>
      <c r="B32" s="112"/>
      <c r="C32" s="24" t="s">
        <v>74</v>
      </c>
      <c r="D32" s="25" t="s">
        <v>75</v>
      </c>
      <c r="E32" s="86" t="s">
        <v>319</v>
      </c>
      <c r="F32" s="20">
        <v>248.506</v>
      </c>
      <c r="G32" s="68">
        <v>248.506</v>
      </c>
      <c r="H32" s="20">
        <v>0</v>
      </c>
      <c r="I32" s="20">
        <v>0</v>
      </c>
      <c r="J32" s="20">
        <v>0</v>
      </c>
      <c r="K32" s="21" t="s">
        <v>117</v>
      </c>
    </row>
    <row r="33" spans="1:11" s="2" customFormat="1" ht="23.25" customHeight="1" x14ac:dyDescent="0.25">
      <c r="A33" s="4">
        <f t="shared" si="0"/>
        <v>28</v>
      </c>
      <c r="B33" s="112"/>
      <c r="C33" s="24" t="s">
        <v>76</v>
      </c>
      <c r="D33" s="25" t="s">
        <v>77</v>
      </c>
      <c r="E33" s="87" t="s">
        <v>353</v>
      </c>
      <c r="F33" s="20">
        <v>158.00803999999999</v>
      </c>
      <c r="G33" s="68">
        <v>158.00803999999999</v>
      </c>
      <c r="H33" s="20">
        <v>0</v>
      </c>
      <c r="I33" s="20">
        <v>0</v>
      </c>
      <c r="J33" s="20">
        <v>0</v>
      </c>
      <c r="K33" s="21" t="s">
        <v>116</v>
      </c>
    </row>
    <row r="34" spans="1:11" s="2" customFormat="1" ht="15.75" customHeight="1" x14ac:dyDescent="0.25">
      <c r="A34" s="4">
        <f t="shared" si="0"/>
        <v>29</v>
      </c>
      <c r="B34" s="112"/>
      <c r="C34" s="24" t="s">
        <v>78</v>
      </c>
      <c r="D34" s="25" t="s">
        <v>79</v>
      </c>
      <c r="E34" s="86" t="s">
        <v>319</v>
      </c>
      <c r="F34" s="20">
        <v>260</v>
      </c>
      <c r="G34" s="68">
        <v>260</v>
      </c>
      <c r="H34" s="20">
        <v>0</v>
      </c>
      <c r="I34" s="20">
        <v>0</v>
      </c>
      <c r="J34" s="20">
        <v>0</v>
      </c>
      <c r="K34" s="21" t="s">
        <v>117</v>
      </c>
    </row>
    <row r="35" spans="1:11" s="2" customFormat="1" ht="21.75" customHeight="1" x14ac:dyDescent="0.25">
      <c r="A35" s="4">
        <f t="shared" si="0"/>
        <v>30</v>
      </c>
      <c r="B35" s="112"/>
      <c r="C35" s="24" t="s">
        <v>80</v>
      </c>
      <c r="D35" s="25" t="s">
        <v>81</v>
      </c>
      <c r="E35" s="86" t="s">
        <v>319</v>
      </c>
      <c r="F35" s="20">
        <v>203</v>
      </c>
      <c r="G35" s="68">
        <v>203</v>
      </c>
      <c r="H35" s="20">
        <v>0</v>
      </c>
      <c r="I35" s="20">
        <v>0</v>
      </c>
      <c r="J35" s="20">
        <v>0</v>
      </c>
      <c r="K35" s="21" t="s">
        <v>117</v>
      </c>
    </row>
    <row r="36" spans="1:11" s="2" customFormat="1" ht="12" customHeight="1" x14ac:dyDescent="0.25">
      <c r="A36" s="4">
        <f t="shared" si="0"/>
        <v>31</v>
      </c>
      <c r="B36" s="112"/>
      <c r="C36" s="24" t="s">
        <v>82</v>
      </c>
      <c r="D36" s="25" t="s">
        <v>83</v>
      </c>
      <c r="E36" s="86" t="s">
        <v>319</v>
      </c>
      <c r="F36" s="20">
        <v>576.54332999999997</v>
      </c>
      <c r="G36" s="68">
        <v>576.54332999999997</v>
      </c>
      <c r="H36" s="20">
        <v>0</v>
      </c>
      <c r="I36" s="20">
        <v>0</v>
      </c>
      <c r="J36" s="20">
        <v>0</v>
      </c>
      <c r="K36" s="21" t="s">
        <v>117</v>
      </c>
    </row>
    <row r="37" spans="1:11" s="2" customFormat="1" ht="28.5" customHeight="1" x14ac:dyDescent="0.25">
      <c r="A37" s="4">
        <f t="shared" si="0"/>
        <v>32</v>
      </c>
      <c r="B37" s="112"/>
      <c r="C37" s="24" t="s">
        <v>84</v>
      </c>
      <c r="D37" s="25" t="s">
        <v>85</v>
      </c>
      <c r="E37" s="87" t="s">
        <v>353</v>
      </c>
      <c r="F37" s="20">
        <v>78.199979999999996</v>
      </c>
      <c r="G37" s="68">
        <v>78.199979999999996</v>
      </c>
      <c r="H37" s="20">
        <v>0</v>
      </c>
      <c r="I37" s="20">
        <v>0</v>
      </c>
      <c r="J37" s="20">
        <v>0</v>
      </c>
      <c r="K37" s="21" t="s">
        <v>117</v>
      </c>
    </row>
    <row r="38" spans="1:11" s="2" customFormat="1" ht="27.75" customHeight="1" x14ac:dyDescent="0.25">
      <c r="A38" s="4">
        <f t="shared" si="0"/>
        <v>33</v>
      </c>
      <c r="B38" s="112"/>
      <c r="C38" s="24" t="s">
        <v>86</v>
      </c>
      <c r="D38" s="25" t="s">
        <v>87</v>
      </c>
      <c r="E38" s="86" t="s">
        <v>319</v>
      </c>
      <c r="F38" s="20">
        <v>350</v>
      </c>
      <c r="G38" s="68">
        <v>350</v>
      </c>
      <c r="H38" s="20">
        <v>0</v>
      </c>
      <c r="I38" s="20">
        <v>0</v>
      </c>
      <c r="J38" s="20">
        <v>0</v>
      </c>
      <c r="K38" s="21" t="s">
        <v>117</v>
      </c>
    </row>
    <row r="39" spans="1:11" s="2" customFormat="1" ht="26.25" customHeight="1" x14ac:dyDescent="0.25">
      <c r="A39" s="4">
        <f t="shared" si="0"/>
        <v>34</v>
      </c>
      <c r="B39" s="112"/>
      <c r="C39" s="24" t="s">
        <v>88</v>
      </c>
      <c r="D39" s="25" t="s">
        <v>89</v>
      </c>
      <c r="E39" s="87" t="s">
        <v>353</v>
      </c>
      <c r="F39" s="20">
        <v>130</v>
      </c>
      <c r="G39" s="68">
        <v>130</v>
      </c>
      <c r="H39" s="20">
        <v>0</v>
      </c>
      <c r="I39" s="20">
        <v>0</v>
      </c>
      <c r="J39" s="20">
        <v>0</v>
      </c>
      <c r="K39" s="21" t="s">
        <v>54</v>
      </c>
    </row>
    <row r="40" spans="1:11" s="2" customFormat="1" ht="24" customHeight="1" x14ac:dyDescent="0.25">
      <c r="A40" s="4">
        <f t="shared" si="0"/>
        <v>35</v>
      </c>
      <c r="B40" s="112"/>
      <c r="C40" s="24" t="s">
        <v>90</v>
      </c>
      <c r="D40" s="25" t="s">
        <v>91</v>
      </c>
      <c r="E40" s="87" t="s">
        <v>353</v>
      </c>
      <c r="F40" s="20">
        <v>60</v>
      </c>
      <c r="G40" s="68">
        <v>60</v>
      </c>
      <c r="H40" s="20">
        <v>0</v>
      </c>
      <c r="I40" s="20">
        <v>0</v>
      </c>
      <c r="J40" s="20">
        <v>0</v>
      </c>
      <c r="K40" s="21" t="s">
        <v>54</v>
      </c>
    </row>
    <row r="41" spans="1:11" s="2" customFormat="1" ht="23.25" customHeight="1" x14ac:dyDescent="0.25">
      <c r="A41" s="4">
        <f t="shared" si="0"/>
        <v>36</v>
      </c>
      <c r="B41" s="112"/>
      <c r="C41" s="24" t="s">
        <v>92</v>
      </c>
      <c r="D41" s="25" t="s">
        <v>93</v>
      </c>
      <c r="E41" s="87" t="s">
        <v>353</v>
      </c>
      <c r="F41" s="20">
        <v>170</v>
      </c>
      <c r="G41" s="68">
        <v>170</v>
      </c>
      <c r="H41" s="20">
        <v>0</v>
      </c>
      <c r="I41" s="20">
        <v>0</v>
      </c>
      <c r="J41" s="20">
        <v>0</v>
      </c>
      <c r="K41" s="21" t="s">
        <v>54</v>
      </c>
    </row>
    <row r="42" spans="1:11" s="2" customFormat="1" ht="23.25" customHeight="1" x14ac:dyDescent="0.25">
      <c r="A42" s="4">
        <f t="shared" si="0"/>
        <v>37</v>
      </c>
      <c r="B42" s="112"/>
      <c r="C42" s="24" t="s">
        <v>94</v>
      </c>
      <c r="D42" s="25" t="s">
        <v>95</v>
      </c>
      <c r="E42" s="87" t="s">
        <v>353</v>
      </c>
      <c r="F42" s="20">
        <v>40</v>
      </c>
      <c r="G42" s="68">
        <v>40</v>
      </c>
      <c r="H42" s="20">
        <v>0</v>
      </c>
      <c r="I42" s="20">
        <v>0</v>
      </c>
      <c r="J42" s="20">
        <v>0</v>
      </c>
      <c r="K42" s="21" t="s">
        <v>54</v>
      </c>
    </row>
    <row r="43" spans="1:11" s="2" customFormat="1" ht="24" customHeight="1" x14ac:dyDescent="0.25">
      <c r="A43" s="4">
        <f t="shared" si="0"/>
        <v>38</v>
      </c>
      <c r="B43" s="112"/>
      <c r="C43" s="24" t="s">
        <v>96</v>
      </c>
      <c r="D43" s="25" t="s">
        <v>81</v>
      </c>
      <c r="E43" s="87" t="s">
        <v>353</v>
      </c>
      <c r="F43" s="20">
        <v>200</v>
      </c>
      <c r="G43" s="68">
        <v>200</v>
      </c>
      <c r="H43" s="20">
        <v>0</v>
      </c>
      <c r="I43" s="20">
        <v>0</v>
      </c>
      <c r="J43" s="20">
        <v>0</v>
      </c>
      <c r="K43" s="21" t="s">
        <v>54</v>
      </c>
    </row>
    <row r="44" spans="1:11" s="2" customFormat="1" ht="25.5" customHeight="1" x14ac:dyDescent="0.25">
      <c r="A44" s="4">
        <f t="shared" si="0"/>
        <v>39</v>
      </c>
      <c r="B44" s="112"/>
      <c r="C44" s="24" t="s">
        <v>97</v>
      </c>
      <c r="D44" s="25" t="s">
        <v>98</v>
      </c>
      <c r="E44" s="87" t="s">
        <v>353</v>
      </c>
      <c r="F44" s="20">
        <v>122.45999</v>
      </c>
      <c r="G44" s="68">
        <v>122.45999</v>
      </c>
      <c r="H44" s="20">
        <v>0</v>
      </c>
      <c r="I44" s="20">
        <v>0</v>
      </c>
      <c r="J44" s="20">
        <v>0</v>
      </c>
      <c r="K44" s="21" t="s">
        <v>117</v>
      </c>
    </row>
    <row r="45" spans="1:11" s="2" customFormat="1" ht="27.75" customHeight="1" x14ac:dyDescent="0.25">
      <c r="A45" s="4">
        <f t="shared" si="0"/>
        <v>40</v>
      </c>
      <c r="B45" s="112"/>
      <c r="C45" s="24" t="s">
        <v>99</v>
      </c>
      <c r="D45" s="25" t="s">
        <v>100</v>
      </c>
      <c r="E45" s="87" t="s">
        <v>353</v>
      </c>
      <c r="F45" s="20">
        <v>68.866780000000006</v>
      </c>
      <c r="G45" s="68">
        <v>68.866780000000006</v>
      </c>
      <c r="H45" s="20">
        <v>0</v>
      </c>
      <c r="I45" s="20">
        <v>0</v>
      </c>
      <c r="J45" s="20">
        <v>0</v>
      </c>
      <c r="K45" s="21" t="s">
        <v>117</v>
      </c>
    </row>
    <row r="46" spans="1:11" s="2" customFormat="1" ht="26.25" customHeight="1" x14ac:dyDescent="0.25">
      <c r="A46" s="4">
        <f t="shared" si="0"/>
        <v>41</v>
      </c>
      <c r="B46" s="112"/>
      <c r="C46" s="24" t="s">
        <v>101</v>
      </c>
      <c r="D46" s="25" t="s">
        <v>102</v>
      </c>
      <c r="E46" s="86" t="s">
        <v>319</v>
      </c>
      <c r="F46" s="20">
        <v>3700</v>
      </c>
      <c r="G46" s="68">
        <v>3700</v>
      </c>
      <c r="H46" s="20">
        <v>0</v>
      </c>
      <c r="I46" s="20">
        <v>0</v>
      </c>
      <c r="J46" s="20">
        <v>0</v>
      </c>
      <c r="K46" s="21" t="s">
        <v>117</v>
      </c>
    </row>
    <row r="47" spans="1:11" s="2" customFormat="1" ht="23.25" customHeight="1" x14ac:dyDescent="0.25">
      <c r="A47" s="4">
        <f t="shared" si="0"/>
        <v>42</v>
      </c>
      <c r="B47" s="112"/>
      <c r="C47" s="24" t="s">
        <v>103</v>
      </c>
      <c r="D47" s="25" t="s">
        <v>104</v>
      </c>
      <c r="E47" s="87" t="s">
        <v>353</v>
      </c>
      <c r="F47" s="20">
        <v>220</v>
      </c>
      <c r="G47" s="68">
        <v>220</v>
      </c>
      <c r="H47" s="20">
        <v>0</v>
      </c>
      <c r="I47" s="20">
        <v>0</v>
      </c>
      <c r="J47" s="20">
        <v>0</v>
      </c>
      <c r="K47" s="21" t="s">
        <v>117</v>
      </c>
    </row>
    <row r="48" spans="1:11" s="2" customFormat="1" ht="24" customHeight="1" x14ac:dyDescent="0.25">
      <c r="A48" s="4">
        <f t="shared" si="0"/>
        <v>43</v>
      </c>
      <c r="B48" s="112"/>
      <c r="C48" s="24" t="s">
        <v>105</v>
      </c>
      <c r="D48" s="25" t="s">
        <v>106</v>
      </c>
      <c r="E48" s="87" t="s">
        <v>353</v>
      </c>
      <c r="F48" s="20">
        <v>15.6334</v>
      </c>
      <c r="G48" s="68">
        <v>15.6334</v>
      </c>
      <c r="H48" s="20">
        <v>0</v>
      </c>
      <c r="I48" s="20">
        <v>0</v>
      </c>
      <c r="J48" s="20">
        <v>0</v>
      </c>
      <c r="K48" s="21" t="s">
        <v>54</v>
      </c>
    </row>
    <row r="49" spans="1:11" s="2" customFormat="1" ht="25.5" customHeight="1" x14ac:dyDescent="0.25">
      <c r="A49" s="4">
        <f t="shared" si="0"/>
        <v>44</v>
      </c>
      <c r="B49" s="112"/>
      <c r="C49" s="24" t="s">
        <v>107</v>
      </c>
      <c r="D49" s="25" t="s">
        <v>108</v>
      </c>
      <c r="E49" s="87" t="s">
        <v>353</v>
      </c>
      <c r="F49" s="20">
        <v>23.350200000000001</v>
      </c>
      <c r="G49" s="68">
        <v>23.350200000000001</v>
      </c>
      <c r="H49" s="20">
        <v>0</v>
      </c>
      <c r="I49" s="20">
        <v>0</v>
      </c>
      <c r="J49" s="20">
        <v>0</v>
      </c>
      <c r="K49" s="21" t="s">
        <v>54</v>
      </c>
    </row>
    <row r="50" spans="1:11" s="2" customFormat="1" ht="25.5" customHeight="1" x14ac:dyDescent="0.25">
      <c r="A50" s="4">
        <f t="shared" si="0"/>
        <v>45</v>
      </c>
      <c r="B50" s="112"/>
      <c r="C50" s="24" t="s">
        <v>109</v>
      </c>
      <c r="D50" s="25" t="s">
        <v>110</v>
      </c>
      <c r="E50" s="87" t="s">
        <v>353</v>
      </c>
      <c r="F50" s="20">
        <v>364</v>
      </c>
      <c r="G50" s="68">
        <v>364</v>
      </c>
      <c r="H50" s="20">
        <v>0</v>
      </c>
      <c r="I50" s="20">
        <v>0</v>
      </c>
      <c r="J50" s="20">
        <v>0</v>
      </c>
      <c r="K50" s="21" t="s">
        <v>54</v>
      </c>
    </row>
    <row r="51" spans="1:11" s="2" customFormat="1" ht="23.25" customHeight="1" x14ac:dyDescent="0.25">
      <c r="A51" s="4">
        <f t="shared" si="0"/>
        <v>46</v>
      </c>
      <c r="B51" s="112"/>
      <c r="C51" s="24" t="s">
        <v>111</v>
      </c>
      <c r="D51" s="25" t="s">
        <v>112</v>
      </c>
      <c r="E51" s="87" t="s">
        <v>353</v>
      </c>
      <c r="F51" s="20">
        <v>600</v>
      </c>
      <c r="G51" s="68">
        <v>600</v>
      </c>
      <c r="H51" s="20">
        <v>0</v>
      </c>
      <c r="I51" s="20">
        <v>0</v>
      </c>
      <c r="J51" s="20">
        <v>0</v>
      </c>
      <c r="K51" s="21" t="s">
        <v>54</v>
      </c>
    </row>
    <row r="52" spans="1:11" s="2" customFormat="1" ht="41.25" customHeight="1" x14ac:dyDescent="0.25">
      <c r="A52" s="4">
        <f t="shared" si="0"/>
        <v>47</v>
      </c>
      <c r="B52" s="112"/>
      <c r="C52" s="24" t="s">
        <v>113</v>
      </c>
      <c r="D52" s="25" t="s">
        <v>114</v>
      </c>
      <c r="E52" s="86" t="s">
        <v>319</v>
      </c>
      <c r="F52" s="20">
        <v>5721.1</v>
      </c>
      <c r="G52" s="68">
        <v>5721.1</v>
      </c>
      <c r="H52" s="20">
        <v>0</v>
      </c>
      <c r="I52" s="20">
        <v>0</v>
      </c>
      <c r="J52" s="20">
        <v>0</v>
      </c>
      <c r="K52" s="21" t="s">
        <v>117</v>
      </c>
    </row>
    <row r="53" spans="1:11" s="2" customFormat="1" ht="54.75" customHeight="1" x14ac:dyDescent="0.25">
      <c r="A53" s="4">
        <f t="shared" si="0"/>
        <v>48</v>
      </c>
      <c r="B53" s="112"/>
      <c r="C53" s="24" t="s">
        <v>118</v>
      </c>
      <c r="D53" s="25" t="s">
        <v>119</v>
      </c>
      <c r="E53" s="86" t="s">
        <v>319</v>
      </c>
      <c r="F53" s="20">
        <f t="shared" ref="F53:F98" si="1">G53+H53+I53</f>
        <v>897.60509999999999</v>
      </c>
      <c r="G53" s="20">
        <v>0</v>
      </c>
      <c r="H53" s="20">
        <v>897.60509999999999</v>
      </c>
      <c r="I53" s="20">
        <v>0</v>
      </c>
      <c r="J53" s="20">
        <v>0</v>
      </c>
      <c r="K53" s="21" t="s">
        <v>175</v>
      </c>
    </row>
    <row r="54" spans="1:11" s="2" customFormat="1" ht="29.25" customHeight="1" x14ac:dyDescent="0.25">
      <c r="A54" s="4">
        <f t="shared" si="0"/>
        <v>49</v>
      </c>
      <c r="B54" s="112"/>
      <c r="C54" s="24" t="s">
        <v>120</v>
      </c>
      <c r="D54" s="25" t="s">
        <v>121</v>
      </c>
      <c r="E54" s="87" t="s">
        <v>353</v>
      </c>
      <c r="F54" s="20">
        <f t="shared" si="1"/>
        <v>177.72</v>
      </c>
      <c r="G54" s="20">
        <v>0</v>
      </c>
      <c r="H54" s="20">
        <v>177.72</v>
      </c>
      <c r="I54" s="20">
        <v>0</v>
      </c>
      <c r="J54" s="20">
        <v>0</v>
      </c>
      <c r="K54" s="21" t="s">
        <v>176</v>
      </c>
    </row>
    <row r="55" spans="1:11" s="2" customFormat="1" ht="30" customHeight="1" x14ac:dyDescent="0.25">
      <c r="A55" s="4">
        <f t="shared" ref="A55:A118" si="2">A54+1</f>
        <v>50</v>
      </c>
      <c r="B55" s="112"/>
      <c r="C55" s="24" t="s">
        <v>122</v>
      </c>
      <c r="D55" s="25" t="s">
        <v>123</v>
      </c>
      <c r="E55" s="87" t="s">
        <v>353</v>
      </c>
      <c r="F55" s="20">
        <f t="shared" si="1"/>
        <v>267.42670000000004</v>
      </c>
      <c r="G55" s="20">
        <v>0</v>
      </c>
      <c r="H55" s="20">
        <v>267.42670000000004</v>
      </c>
      <c r="I55" s="20">
        <v>0</v>
      </c>
      <c r="J55" s="20">
        <v>0</v>
      </c>
      <c r="K55" s="21" t="s">
        <v>176</v>
      </c>
    </row>
    <row r="56" spans="1:11" s="2" customFormat="1" ht="49.5" customHeight="1" x14ac:dyDescent="0.25">
      <c r="A56" s="4">
        <f t="shared" si="2"/>
        <v>51</v>
      </c>
      <c r="B56" s="112"/>
      <c r="C56" s="24" t="s">
        <v>124</v>
      </c>
      <c r="D56" s="25" t="s">
        <v>125</v>
      </c>
      <c r="E56" s="86" t="s">
        <v>319</v>
      </c>
      <c r="F56" s="20">
        <f t="shared" si="1"/>
        <v>415.8</v>
      </c>
      <c r="G56" s="20">
        <v>0</v>
      </c>
      <c r="H56" s="20">
        <v>415.8</v>
      </c>
      <c r="I56" s="20">
        <v>0</v>
      </c>
      <c r="J56" s="20">
        <v>0</v>
      </c>
      <c r="K56" s="21" t="s">
        <v>175</v>
      </c>
    </row>
    <row r="57" spans="1:11" s="2" customFormat="1" ht="50.25" customHeight="1" x14ac:dyDescent="0.25">
      <c r="A57" s="4">
        <f t="shared" si="2"/>
        <v>52</v>
      </c>
      <c r="B57" s="112"/>
      <c r="C57" s="24" t="s">
        <v>126</v>
      </c>
      <c r="D57" s="25" t="s">
        <v>127</v>
      </c>
      <c r="E57" s="86" t="s">
        <v>319</v>
      </c>
      <c r="F57" s="20">
        <f t="shared" si="1"/>
        <v>742.33375000000001</v>
      </c>
      <c r="G57" s="20">
        <v>0</v>
      </c>
      <c r="H57" s="20">
        <v>742.33375000000001</v>
      </c>
      <c r="I57" s="20">
        <v>0</v>
      </c>
      <c r="J57" s="20">
        <v>0</v>
      </c>
      <c r="K57" s="21" t="s">
        <v>175</v>
      </c>
    </row>
    <row r="58" spans="1:11" s="2" customFormat="1" ht="34.5" customHeight="1" x14ac:dyDescent="0.25">
      <c r="A58" s="4">
        <f t="shared" si="2"/>
        <v>53</v>
      </c>
      <c r="B58" s="112"/>
      <c r="C58" s="24" t="s">
        <v>128</v>
      </c>
      <c r="D58" s="25" t="s">
        <v>129</v>
      </c>
      <c r="E58" s="86" t="s">
        <v>319</v>
      </c>
      <c r="F58" s="20">
        <f t="shared" si="1"/>
        <v>1347.7239999999999</v>
      </c>
      <c r="G58" s="20">
        <v>0</v>
      </c>
      <c r="H58" s="20">
        <v>1347.7239999999999</v>
      </c>
      <c r="I58" s="20">
        <v>0</v>
      </c>
      <c r="J58" s="20">
        <v>0</v>
      </c>
      <c r="K58" s="21" t="s">
        <v>175</v>
      </c>
    </row>
    <row r="59" spans="1:11" s="2" customFormat="1" ht="12" customHeight="1" x14ac:dyDescent="0.25">
      <c r="A59" s="4">
        <f t="shared" si="2"/>
        <v>54</v>
      </c>
      <c r="B59" s="112"/>
      <c r="C59" s="24" t="s">
        <v>130</v>
      </c>
      <c r="D59" s="25" t="s">
        <v>59</v>
      </c>
      <c r="E59" s="86" t="s">
        <v>319</v>
      </c>
      <c r="F59" s="20">
        <f t="shared" si="1"/>
        <v>2457.7932000000001</v>
      </c>
      <c r="G59" s="20">
        <v>0</v>
      </c>
      <c r="H59" s="20">
        <v>2457.7932000000001</v>
      </c>
      <c r="I59" s="20">
        <v>0</v>
      </c>
      <c r="J59" s="20">
        <v>0</v>
      </c>
      <c r="K59" s="21" t="s">
        <v>175</v>
      </c>
    </row>
    <row r="60" spans="1:11" s="2" customFormat="1" ht="27" customHeight="1" x14ac:dyDescent="0.25">
      <c r="A60" s="4">
        <f t="shared" si="2"/>
        <v>55</v>
      </c>
      <c r="B60" s="112"/>
      <c r="C60" s="24" t="s">
        <v>131</v>
      </c>
      <c r="D60" s="25" t="s">
        <v>62</v>
      </c>
      <c r="E60" s="87" t="s">
        <v>353</v>
      </c>
      <c r="F60" s="20">
        <f t="shared" si="1"/>
        <v>80</v>
      </c>
      <c r="G60" s="20">
        <v>0</v>
      </c>
      <c r="H60" s="20">
        <v>80</v>
      </c>
      <c r="I60" s="20">
        <v>0</v>
      </c>
      <c r="J60" s="20">
        <v>0</v>
      </c>
      <c r="K60" s="21" t="s">
        <v>176</v>
      </c>
    </row>
    <row r="61" spans="1:11" s="2" customFormat="1" ht="24" customHeight="1" x14ac:dyDescent="0.25">
      <c r="A61" s="4">
        <f t="shared" si="2"/>
        <v>56</v>
      </c>
      <c r="B61" s="112"/>
      <c r="C61" s="24" t="s">
        <v>132</v>
      </c>
      <c r="D61" s="25" t="s">
        <v>133</v>
      </c>
      <c r="E61" s="86" t="s">
        <v>319</v>
      </c>
      <c r="F61" s="20">
        <f t="shared" si="1"/>
        <v>450</v>
      </c>
      <c r="G61" s="20">
        <v>0</v>
      </c>
      <c r="H61" s="20">
        <v>450</v>
      </c>
      <c r="I61" s="20">
        <v>0</v>
      </c>
      <c r="J61" s="20">
        <v>0</v>
      </c>
      <c r="K61" s="21" t="s">
        <v>176</v>
      </c>
    </row>
    <row r="62" spans="1:11" s="2" customFormat="1" ht="24.75" customHeight="1" x14ac:dyDescent="0.25">
      <c r="A62" s="4">
        <f t="shared" si="2"/>
        <v>57</v>
      </c>
      <c r="B62" s="112"/>
      <c r="C62" s="24" t="s">
        <v>134</v>
      </c>
      <c r="D62" s="25" t="s">
        <v>135</v>
      </c>
      <c r="E62" s="87" t="s">
        <v>353</v>
      </c>
      <c r="F62" s="20">
        <f t="shared" si="1"/>
        <v>250</v>
      </c>
      <c r="G62" s="20">
        <v>0</v>
      </c>
      <c r="H62" s="20">
        <v>250</v>
      </c>
      <c r="I62" s="20">
        <v>0</v>
      </c>
      <c r="J62" s="20">
        <v>0</v>
      </c>
      <c r="K62" s="21" t="s">
        <v>176</v>
      </c>
    </row>
    <row r="63" spans="1:11" s="2" customFormat="1" ht="31.5" customHeight="1" x14ac:dyDescent="0.25">
      <c r="A63" s="4">
        <f t="shared" si="2"/>
        <v>58</v>
      </c>
      <c r="B63" s="112"/>
      <c r="C63" s="24" t="s">
        <v>136</v>
      </c>
      <c r="D63" s="25" t="s">
        <v>63</v>
      </c>
      <c r="E63" s="87" t="s">
        <v>353</v>
      </c>
      <c r="F63" s="20">
        <f t="shared" si="1"/>
        <v>140</v>
      </c>
      <c r="G63" s="20">
        <v>0</v>
      </c>
      <c r="H63" s="20">
        <v>140</v>
      </c>
      <c r="I63" s="20">
        <v>0</v>
      </c>
      <c r="J63" s="20">
        <v>0</v>
      </c>
      <c r="K63" s="21" t="s">
        <v>176</v>
      </c>
    </row>
    <row r="64" spans="1:11" s="2" customFormat="1" ht="28.5" customHeight="1" x14ac:dyDescent="0.25">
      <c r="A64" s="4">
        <f t="shared" si="2"/>
        <v>59</v>
      </c>
      <c r="B64" s="112"/>
      <c r="C64" s="24" t="s">
        <v>137</v>
      </c>
      <c r="D64" s="25" t="s">
        <v>138</v>
      </c>
      <c r="E64" s="86" t="s">
        <v>319</v>
      </c>
      <c r="F64" s="20">
        <f t="shared" si="1"/>
        <v>350</v>
      </c>
      <c r="G64" s="20">
        <v>0</v>
      </c>
      <c r="H64" s="20">
        <v>350</v>
      </c>
      <c r="I64" s="20">
        <v>0</v>
      </c>
      <c r="J64" s="20">
        <v>0</v>
      </c>
      <c r="K64" s="21" t="s">
        <v>176</v>
      </c>
    </row>
    <row r="65" spans="1:11" s="2" customFormat="1" ht="22.5" customHeight="1" x14ac:dyDescent="0.25">
      <c r="A65" s="4">
        <f t="shared" si="2"/>
        <v>60</v>
      </c>
      <c r="B65" s="112"/>
      <c r="C65" s="24" t="s">
        <v>139</v>
      </c>
      <c r="D65" s="25" t="s">
        <v>140</v>
      </c>
      <c r="E65" s="86" t="s">
        <v>319</v>
      </c>
      <c r="F65" s="20">
        <f t="shared" si="1"/>
        <v>1500</v>
      </c>
      <c r="G65" s="20">
        <v>0</v>
      </c>
      <c r="H65" s="20">
        <v>1500</v>
      </c>
      <c r="I65" s="20">
        <v>0</v>
      </c>
      <c r="J65" s="20">
        <v>0</v>
      </c>
      <c r="K65" s="21" t="s">
        <v>176</v>
      </c>
    </row>
    <row r="66" spans="1:11" s="2" customFormat="1" ht="24" customHeight="1" x14ac:dyDescent="0.25">
      <c r="A66" s="4">
        <f t="shared" si="2"/>
        <v>61</v>
      </c>
      <c r="B66" s="112"/>
      <c r="C66" s="24" t="s">
        <v>141</v>
      </c>
      <c r="D66" s="25" t="s">
        <v>142</v>
      </c>
      <c r="E66" s="86" t="s">
        <v>319</v>
      </c>
      <c r="F66" s="20">
        <f t="shared" si="1"/>
        <v>500</v>
      </c>
      <c r="G66" s="20">
        <v>0</v>
      </c>
      <c r="H66" s="20">
        <v>500</v>
      </c>
      <c r="I66" s="20">
        <v>0</v>
      </c>
      <c r="J66" s="20">
        <v>0</v>
      </c>
      <c r="K66" s="21" t="s">
        <v>176</v>
      </c>
    </row>
    <row r="67" spans="1:11" s="2" customFormat="1" ht="16.5" customHeight="1" x14ac:dyDescent="0.25">
      <c r="A67" s="4">
        <f t="shared" si="2"/>
        <v>62</v>
      </c>
      <c r="B67" s="112"/>
      <c r="C67" s="24" t="s">
        <v>82</v>
      </c>
      <c r="D67" s="25" t="s">
        <v>83</v>
      </c>
      <c r="E67" s="86" t="s">
        <v>319</v>
      </c>
      <c r="F67" s="20">
        <f t="shared" si="1"/>
        <v>600</v>
      </c>
      <c r="G67" s="20">
        <v>0</v>
      </c>
      <c r="H67" s="20">
        <v>600</v>
      </c>
      <c r="I67" s="20">
        <v>0</v>
      </c>
      <c r="J67" s="20">
        <v>0</v>
      </c>
      <c r="K67" s="21" t="s">
        <v>176</v>
      </c>
    </row>
    <row r="68" spans="1:11" s="2" customFormat="1" ht="27.75" customHeight="1" x14ac:dyDescent="0.25">
      <c r="A68" s="4">
        <f t="shared" si="2"/>
        <v>63</v>
      </c>
      <c r="B68" s="112"/>
      <c r="C68" s="24" t="s">
        <v>84</v>
      </c>
      <c r="D68" s="25" t="s">
        <v>85</v>
      </c>
      <c r="E68" s="87" t="s">
        <v>353</v>
      </c>
      <c r="F68" s="20">
        <f t="shared" si="1"/>
        <v>150</v>
      </c>
      <c r="G68" s="20">
        <v>0</v>
      </c>
      <c r="H68" s="20">
        <v>150</v>
      </c>
      <c r="I68" s="20">
        <v>0</v>
      </c>
      <c r="J68" s="20">
        <v>0</v>
      </c>
      <c r="K68" s="21" t="s">
        <v>176</v>
      </c>
    </row>
    <row r="69" spans="1:11" s="2" customFormat="1" ht="23.25" customHeight="1" x14ac:dyDescent="0.25">
      <c r="A69" s="4">
        <f t="shared" si="2"/>
        <v>64</v>
      </c>
      <c r="B69" s="112"/>
      <c r="C69" s="24" t="s">
        <v>86</v>
      </c>
      <c r="D69" s="25" t="s">
        <v>87</v>
      </c>
      <c r="E69" s="86" t="s">
        <v>319</v>
      </c>
      <c r="F69" s="20">
        <f t="shared" si="1"/>
        <v>400</v>
      </c>
      <c r="G69" s="20">
        <v>0</v>
      </c>
      <c r="H69" s="20">
        <v>400</v>
      </c>
      <c r="I69" s="20">
        <v>0</v>
      </c>
      <c r="J69" s="20">
        <v>0</v>
      </c>
      <c r="K69" s="21" t="s">
        <v>176</v>
      </c>
    </row>
    <row r="70" spans="1:11" s="2" customFormat="1" ht="27.75" customHeight="1" x14ac:dyDescent="0.25">
      <c r="A70" s="4">
        <f t="shared" si="2"/>
        <v>65</v>
      </c>
      <c r="B70" s="112"/>
      <c r="C70" s="24" t="s">
        <v>97</v>
      </c>
      <c r="D70" s="25" t="s">
        <v>98</v>
      </c>
      <c r="E70" s="87" t="s">
        <v>353</v>
      </c>
      <c r="F70" s="26">
        <v>100</v>
      </c>
      <c r="G70" s="26">
        <v>0</v>
      </c>
      <c r="H70" s="26">
        <v>100</v>
      </c>
      <c r="I70" s="20">
        <v>0</v>
      </c>
      <c r="J70" s="20">
        <v>0</v>
      </c>
      <c r="K70" s="21" t="s">
        <v>176</v>
      </c>
    </row>
    <row r="71" spans="1:11" s="2" customFormat="1" ht="24" customHeight="1" x14ac:dyDescent="0.25">
      <c r="A71" s="4">
        <f t="shared" si="2"/>
        <v>66</v>
      </c>
      <c r="B71" s="112"/>
      <c r="C71" s="24" t="s">
        <v>99</v>
      </c>
      <c r="D71" s="25" t="s">
        <v>100</v>
      </c>
      <c r="E71" s="87" t="s">
        <v>353</v>
      </c>
      <c r="F71" s="26">
        <v>80</v>
      </c>
      <c r="G71" s="26">
        <v>0</v>
      </c>
      <c r="H71" s="26">
        <v>80</v>
      </c>
      <c r="I71" s="20">
        <v>0</v>
      </c>
      <c r="J71" s="20">
        <v>0</v>
      </c>
      <c r="K71" s="21" t="s">
        <v>176</v>
      </c>
    </row>
    <row r="72" spans="1:11" s="2" customFormat="1" ht="27.75" customHeight="1" x14ac:dyDescent="0.25">
      <c r="A72" s="4">
        <f t="shared" si="2"/>
        <v>67</v>
      </c>
      <c r="B72" s="112"/>
      <c r="C72" s="24" t="s">
        <v>143</v>
      </c>
      <c r="D72" s="25" t="s">
        <v>144</v>
      </c>
      <c r="E72" s="87" t="s">
        <v>353</v>
      </c>
      <c r="F72" s="20">
        <f t="shared" si="1"/>
        <v>60</v>
      </c>
      <c r="G72" s="20">
        <v>0</v>
      </c>
      <c r="H72" s="20">
        <v>60</v>
      </c>
      <c r="I72" s="20">
        <v>0</v>
      </c>
      <c r="J72" s="20">
        <v>0</v>
      </c>
      <c r="K72" s="21" t="s">
        <v>176</v>
      </c>
    </row>
    <row r="73" spans="1:11" s="2" customFormat="1" ht="27.75" customHeight="1" x14ac:dyDescent="0.25">
      <c r="A73" s="4">
        <f t="shared" si="2"/>
        <v>68</v>
      </c>
      <c r="B73" s="112"/>
      <c r="C73" s="24" t="s">
        <v>101</v>
      </c>
      <c r="D73" s="25" t="s">
        <v>102</v>
      </c>
      <c r="E73" s="86" t="s">
        <v>319</v>
      </c>
      <c r="F73" s="20">
        <f t="shared" si="1"/>
        <v>3800</v>
      </c>
      <c r="G73" s="20">
        <v>0</v>
      </c>
      <c r="H73" s="20">
        <v>3800</v>
      </c>
      <c r="I73" s="20">
        <v>0</v>
      </c>
      <c r="J73" s="20">
        <v>0</v>
      </c>
      <c r="K73" s="21" t="s">
        <v>176</v>
      </c>
    </row>
    <row r="74" spans="1:11" s="2" customFormat="1" ht="39" customHeight="1" x14ac:dyDescent="0.25">
      <c r="A74" s="4">
        <f t="shared" si="2"/>
        <v>69</v>
      </c>
      <c r="B74" s="112"/>
      <c r="C74" s="24" t="s">
        <v>145</v>
      </c>
      <c r="D74" s="25" t="s">
        <v>114</v>
      </c>
      <c r="E74" s="86" t="s">
        <v>319</v>
      </c>
      <c r="F74" s="20">
        <f t="shared" si="1"/>
        <v>5721.1</v>
      </c>
      <c r="G74" s="20">
        <v>0</v>
      </c>
      <c r="H74" s="20">
        <v>5721.1</v>
      </c>
      <c r="I74" s="20">
        <v>0</v>
      </c>
      <c r="J74" s="20">
        <v>0</v>
      </c>
      <c r="K74" s="21" t="s">
        <v>177</v>
      </c>
    </row>
    <row r="75" spans="1:11" s="2" customFormat="1" ht="27.75" customHeight="1" x14ac:dyDescent="0.25">
      <c r="A75" s="4">
        <f t="shared" si="2"/>
        <v>70</v>
      </c>
      <c r="B75" s="112"/>
      <c r="C75" s="24" t="s">
        <v>146</v>
      </c>
      <c r="D75" s="25" t="s">
        <v>147</v>
      </c>
      <c r="E75" s="86" t="s">
        <v>319</v>
      </c>
      <c r="F75" s="20">
        <f t="shared" si="1"/>
        <v>6666.5</v>
      </c>
      <c r="G75" s="20">
        <v>0</v>
      </c>
      <c r="H75" s="20">
        <v>6666.5</v>
      </c>
      <c r="I75" s="20">
        <v>0</v>
      </c>
      <c r="J75" s="20">
        <v>0</v>
      </c>
      <c r="K75" s="21" t="s">
        <v>177</v>
      </c>
    </row>
    <row r="76" spans="1:11" s="2" customFormat="1" ht="27.75" customHeight="1" x14ac:dyDescent="0.25">
      <c r="A76" s="4">
        <f t="shared" si="2"/>
        <v>71</v>
      </c>
      <c r="B76" s="112"/>
      <c r="C76" s="24" t="s">
        <v>148</v>
      </c>
      <c r="D76" s="25" t="s">
        <v>149</v>
      </c>
      <c r="E76" s="86" t="s">
        <v>319</v>
      </c>
      <c r="F76" s="20">
        <f t="shared" si="1"/>
        <v>1764.4</v>
      </c>
      <c r="G76" s="20">
        <v>0</v>
      </c>
      <c r="H76" s="20">
        <v>1764.4</v>
      </c>
      <c r="I76" s="20">
        <v>0</v>
      </c>
      <c r="J76" s="20">
        <v>0</v>
      </c>
      <c r="K76" s="21" t="s">
        <v>177</v>
      </c>
    </row>
    <row r="77" spans="1:11" s="2" customFormat="1" ht="12.75" customHeight="1" x14ac:dyDescent="0.25">
      <c r="A77" s="4">
        <f t="shared" si="2"/>
        <v>72</v>
      </c>
      <c r="B77" s="112"/>
      <c r="C77" s="24" t="s">
        <v>150</v>
      </c>
      <c r="D77" s="25" t="s">
        <v>151</v>
      </c>
      <c r="E77" s="86" t="s">
        <v>319</v>
      </c>
      <c r="F77" s="20">
        <f t="shared" si="1"/>
        <v>1600</v>
      </c>
      <c r="G77" s="20">
        <v>0</v>
      </c>
      <c r="H77" s="20">
        <v>1600</v>
      </c>
      <c r="I77" s="20">
        <v>0</v>
      </c>
      <c r="J77" s="20">
        <v>0</v>
      </c>
      <c r="K77" s="21" t="s">
        <v>175</v>
      </c>
    </row>
    <row r="78" spans="1:11" s="2" customFormat="1" ht="25.5" customHeight="1" x14ac:dyDescent="0.25">
      <c r="A78" s="4">
        <f t="shared" si="2"/>
        <v>73</v>
      </c>
      <c r="B78" s="112"/>
      <c r="C78" s="24" t="s">
        <v>152</v>
      </c>
      <c r="D78" s="25" t="s">
        <v>60</v>
      </c>
      <c r="E78" s="86" t="s">
        <v>319</v>
      </c>
      <c r="F78" s="20">
        <f t="shared" si="1"/>
        <v>700</v>
      </c>
      <c r="G78" s="20">
        <v>0</v>
      </c>
      <c r="H78" s="20">
        <v>700</v>
      </c>
      <c r="I78" s="20">
        <v>0</v>
      </c>
      <c r="J78" s="20">
        <v>0</v>
      </c>
      <c r="K78" s="21" t="s">
        <v>176</v>
      </c>
    </row>
    <row r="79" spans="1:11" s="2" customFormat="1" ht="13.5" customHeight="1" x14ac:dyDescent="0.25">
      <c r="A79" s="4">
        <f t="shared" si="2"/>
        <v>74</v>
      </c>
      <c r="B79" s="112"/>
      <c r="C79" s="24" t="s">
        <v>153</v>
      </c>
      <c r="D79" s="25" t="s">
        <v>61</v>
      </c>
      <c r="E79" s="86" t="s">
        <v>319</v>
      </c>
      <c r="F79" s="20">
        <f t="shared" si="1"/>
        <v>4600</v>
      </c>
      <c r="G79" s="20">
        <v>0</v>
      </c>
      <c r="H79" s="20">
        <v>4600</v>
      </c>
      <c r="I79" s="20">
        <v>0</v>
      </c>
      <c r="J79" s="20">
        <v>0</v>
      </c>
      <c r="K79" s="21" t="s">
        <v>175</v>
      </c>
    </row>
    <row r="80" spans="1:11" s="2" customFormat="1" ht="12.75" customHeight="1" x14ac:dyDescent="0.25">
      <c r="A80" s="4">
        <f t="shared" si="2"/>
        <v>75</v>
      </c>
      <c r="B80" s="112"/>
      <c r="C80" s="24" t="s">
        <v>154</v>
      </c>
      <c r="D80" s="25" t="s">
        <v>155</v>
      </c>
      <c r="E80" s="86" t="s">
        <v>319</v>
      </c>
      <c r="F80" s="20">
        <f t="shared" si="1"/>
        <v>1700</v>
      </c>
      <c r="G80" s="20">
        <v>0</v>
      </c>
      <c r="H80" s="20">
        <v>1700</v>
      </c>
      <c r="I80" s="20">
        <v>0</v>
      </c>
      <c r="J80" s="20">
        <v>0</v>
      </c>
      <c r="K80" s="21" t="s">
        <v>176</v>
      </c>
    </row>
    <row r="81" spans="1:11" s="2" customFormat="1" ht="23.25" customHeight="1" x14ac:dyDescent="0.25">
      <c r="A81" s="4">
        <f t="shared" si="2"/>
        <v>76</v>
      </c>
      <c r="B81" s="112"/>
      <c r="C81" s="24" t="s">
        <v>156</v>
      </c>
      <c r="D81" s="25" t="s">
        <v>67</v>
      </c>
      <c r="E81" s="86" t="s">
        <v>319</v>
      </c>
      <c r="F81" s="20">
        <f t="shared" si="1"/>
        <v>756</v>
      </c>
      <c r="G81" s="20">
        <v>0</v>
      </c>
      <c r="H81" s="20">
        <v>756</v>
      </c>
      <c r="I81" s="20">
        <v>0</v>
      </c>
      <c r="J81" s="20">
        <v>0</v>
      </c>
      <c r="K81" s="21" t="s">
        <v>116</v>
      </c>
    </row>
    <row r="82" spans="1:11" s="2" customFormat="1" ht="25.5" customHeight="1" x14ac:dyDescent="0.25">
      <c r="A82" s="4">
        <f t="shared" si="2"/>
        <v>77</v>
      </c>
      <c r="B82" s="112"/>
      <c r="C82" s="24" t="s">
        <v>157</v>
      </c>
      <c r="D82" s="25" t="s">
        <v>69</v>
      </c>
      <c r="E82" s="87" t="s">
        <v>353</v>
      </c>
      <c r="F82" s="20">
        <f t="shared" si="1"/>
        <v>1942.4134300000001</v>
      </c>
      <c r="G82" s="20">
        <v>0</v>
      </c>
      <c r="H82" s="20">
        <v>1942.4134300000001</v>
      </c>
      <c r="I82" s="20">
        <v>0</v>
      </c>
      <c r="J82" s="20">
        <v>0</v>
      </c>
      <c r="K82" s="21" t="s">
        <v>179</v>
      </c>
    </row>
    <row r="83" spans="1:11" s="2" customFormat="1" ht="18" customHeight="1" x14ac:dyDescent="0.25">
      <c r="A83" s="4">
        <f t="shared" si="2"/>
        <v>78</v>
      </c>
      <c r="B83" s="112"/>
      <c r="C83" s="24" t="s">
        <v>158</v>
      </c>
      <c r="D83" s="25" t="s">
        <v>71</v>
      </c>
      <c r="E83" s="86" t="s">
        <v>319</v>
      </c>
      <c r="F83" s="20">
        <f t="shared" si="1"/>
        <v>609.62791000000004</v>
      </c>
      <c r="G83" s="20">
        <v>0</v>
      </c>
      <c r="H83" s="20">
        <v>609.62791000000004</v>
      </c>
      <c r="I83" s="20">
        <v>0</v>
      </c>
      <c r="J83" s="20">
        <v>0</v>
      </c>
      <c r="K83" s="21" t="s">
        <v>178</v>
      </c>
    </row>
    <row r="84" spans="1:11" s="2" customFormat="1" ht="25.5" customHeight="1" x14ac:dyDescent="0.25">
      <c r="A84" s="4">
        <f t="shared" si="2"/>
        <v>79</v>
      </c>
      <c r="B84" s="112"/>
      <c r="C84" s="24" t="s">
        <v>159</v>
      </c>
      <c r="D84" s="25" t="s">
        <v>73</v>
      </c>
      <c r="E84" s="86" t="s">
        <v>319</v>
      </c>
      <c r="F84" s="20">
        <f t="shared" si="1"/>
        <v>1312.51243</v>
      </c>
      <c r="G84" s="20">
        <v>0</v>
      </c>
      <c r="H84" s="20">
        <v>1312.51243</v>
      </c>
      <c r="I84" s="20">
        <v>0</v>
      </c>
      <c r="J84" s="20">
        <v>0</v>
      </c>
      <c r="K84" s="21" t="s">
        <v>179</v>
      </c>
    </row>
    <row r="85" spans="1:11" s="2" customFormat="1" ht="15.75" customHeight="1" x14ac:dyDescent="0.25">
      <c r="A85" s="4">
        <f t="shared" si="2"/>
        <v>80</v>
      </c>
      <c r="B85" s="112"/>
      <c r="C85" s="24" t="s">
        <v>160</v>
      </c>
      <c r="D85" s="25" t="s">
        <v>75</v>
      </c>
      <c r="E85" s="86" t="s">
        <v>319</v>
      </c>
      <c r="F85" s="20">
        <f t="shared" si="1"/>
        <v>348.50599999999997</v>
      </c>
      <c r="G85" s="20">
        <v>0</v>
      </c>
      <c r="H85" s="20">
        <v>348.50599999999997</v>
      </c>
      <c r="I85" s="20">
        <v>0</v>
      </c>
      <c r="J85" s="20">
        <v>0</v>
      </c>
      <c r="K85" s="21" t="s">
        <v>179</v>
      </c>
    </row>
    <row r="86" spans="1:11" s="2" customFormat="1" ht="24.75" customHeight="1" x14ac:dyDescent="0.25">
      <c r="A86" s="4">
        <f t="shared" si="2"/>
        <v>81</v>
      </c>
      <c r="B86" s="112"/>
      <c r="C86" s="24" t="s">
        <v>161</v>
      </c>
      <c r="D86" s="25" t="s">
        <v>77</v>
      </c>
      <c r="E86" s="87" t="s">
        <v>353</v>
      </c>
      <c r="F86" s="20">
        <f t="shared" si="1"/>
        <v>163.00804000000005</v>
      </c>
      <c r="G86" s="20">
        <v>0</v>
      </c>
      <c r="H86" s="20">
        <v>163.00804000000005</v>
      </c>
      <c r="I86" s="20">
        <v>0</v>
      </c>
      <c r="J86" s="20">
        <v>0</v>
      </c>
      <c r="K86" s="21" t="s">
        <v>178</v>
      </c>
    </row>
    <row r="87" spans="1:11" s="2" customFormat="1" ht="18.75" customHeight="1" x14ac:dyDescent="0.25">
      <c r="A87" s="4">
        <f t="shared" si="2"/>
        <v>82</v>
      </c>
      <c r="B87" s="112"/>
      <c r="C87" s="24" t="s">
        <v>162</v>
      </c>
      <c r="D87" s="25" t="s">
        <v>79</v>
      </c>
      <c r="E87" s="86" t="s">
        <v>319</v>
      </c>
      <c r="F87" s="20">
        <f t="shared" si="1"/>
        <v>260</v>
      </c>
      <c r="G87" s="20">
        <v>0</v>
      </c>
      <c r="H87" s="20">
        <v>260</v>
      </c>
      <c r="I87" s="20">
        <v>0</v>
      </c>
      <c r="J87" s="20">
        <v>0</v>
      </c>
      <c r="K87" s="21" t="s">
        <v>179</v>
      </c>
    </row>
    <row r="88" spans="1:11" s="2" customFormat="1" ht="22.5" customHeight="1" x14ac:dyDescent="0.25">
      <c r="A88" s="4">
        <f t="shared" si="2"/>
        <v>83</v>
      </c>
      <c r="B88" s="112"/>
      <c r="C88" s="24" t="s">
        <v>163</v>
      </c>
      <c r="D88" s="25" t="s">
        <v>81</v>
      </c>
      <c r="E88" s="86" t="s">
        <v>319</v>
      </c>
      <c r="F88" s="20">
        <f t="shared" si="1"/>
        <v>110</v>
      </c>
      <c r="G88" s="20">
        <v>0</v>
      </c>
      <c r="H88" s="20">
        <v>110</v>
      </c>
      <c r="I88" s="20">
        <v>0</v>
      </c>
      <c r="J88" s="20">
        <v>0</v>
      </c>
      <c r="K88" s="21" t="s">
        <v>179</v>
      </c>
    </row>
    <row r="89" spans="1:11" s="2" customFormat="1" ht="24.75" customHeight="1" x14ac:dyDescent="0.25">
      <c r="A89" s="4">
        <f t="shared" si="2"/>
        <v>84</v>
      </c>
      <c r="B89" s="112"/>
      <c r="C89" s="24" t="s">
        <v>164</v>
      </c>
      <c r="D89" s="25" t="s">
        <v>89</v>
      </c>
      <c r="E89" s="87" t="s">
        <v>353</v>
      </c>
      <c r="F89" s="20">
        <f t="shared" si="1"/>
        <v>130</v>
      </c>
      <c r="G89" s="20">
        <v>0</v>
      </c>
      <c r="H89" s="20">
        <v>130</v>
      </c>
      <c r="I89" s="20">
        <v>0</v>
      </c>
      <c r="J89" s="20">
        <v>0</v>
      </c>
      <c r="K89" s="21" t="s">
        <v>55</v>
      </c>
    </row>
    <row r="90" spans="1:11" s="2" customFormat="1" ht="24" customHeight="1" x14ac:dyDescent="0.25">
      <c r="A90" s="4">
        <f t="shared" si="2"/>
        <v>85</v>
      </c>
      <c r="B90" s="112"/>
      <c r="C90" s="24" t="s">
        <v>165</v>
      </c>
      <c r="D90" s="25" t="s">
        <v>91</v>
      </c>
      <c r="E90" s="87" t="s">
        <v>353</v>
      </c>
      <c r="F90" s="20">
        <f t="shared" si="1"/>
        <v>60</v>
      </c>
      <c r="G90" s="20">
        <v>0</v>
      </c>
      <c r="H90" s="20">
        <v>60</v>
      </c>
      <c r="I90" s="20">
        <v>0</v>
      </c>
      <c r="J90" s="20">
        <v>0</v>
      </c>
      <c r="K90" s="21" t="s">
        <v>55</v>
      </c>
    </row>
    <row r="91" spans="1:11" s="2" customFormat="1" ht="23.25" customHeight="1" x14ac:dyDescent="0.25">
      <c r="A91" s="4">
        <f t="shared" si="2"/>
        <v>86</v>
      </c>
      <c r="B91" s="112"/>
      <c r="C91" s="24" t="s">
        <v>166</v>
      </c>
      <c r="D91" s="25" t="s">
        <v>93</v>
      </c>
      <c r="E91" s="87" t="s">
        <v>353</v>
      </c>
      <c r="F91" s="20">
        <f t="shared" si="1"/>
        <v>140</v>
      </c>
      <c r="G91" s="20">
        <v>0</v>
      </c>
      <c r="H91" s="20">
        <v>140</v>
      </c>
      <c r="I91" s="20">
        <v>0</v>
      </c>
      <c r="J91" s="20">
        <v>0</v>
      </c>
      <c r="K91" s="21" t="s">
        <v>55</v>
      </c>
    </row>
    <row r="92" spans="1:11" s="2" customFormat="1" ht="23.25" customHeight="1" x14ac:dyDescent="0.25">
      <c r="A92" s="4">
        <f t="shared" si="2"/>
        <v>87</v>
      </c>
      <c r="B92" s="112"/>
      <c r="C92" s="27" t="s">
        <v>167</v>
      </c>
      <c r="D92" s="25" t="s">
        <v>81</v>
      </c>
      <c r="E92" s="87" t="s">
        <v>353</v>
      </c>
      <c r="F92" s="20">
        <f t="shared" si="1"/>
        <v>200</v>
      </c>
      <c r="G92" s="20">
        <v>0</v>
      </c>
      <c r="H92" s="20">
        <v>200</v>
      </c>
      <c r="I92" s="20">
        <v>0</v>
      </c>
      <c r="J92" s="20">
        <v>0</v>
      </c>
      <c r="K92" s="21" t="s">
        <v>55</v>
      </c>
    </row>
    <row r="93" spans="1:11" s="2" customFormat="1" ht="25.5" customHeight="1" x14ac:dyDescent="0.25">
      <c r="A93" s="4">
        <f t="shared" si="2"/>
        <v>88</v>
      </c>
      <c r="B93" s="112"/>
      <c r="C93" s="27" t="s">
        <v>168</v>
      </c>
      <c r="D93" s="25" t="s">
        <v>104</v>
      </c>
      <c r="E93" s="87" t="s">
        <v>353</v>
      </c>
      <c r="F93" s="20">
        <f t="shared" si="1"/>
        <v>20</v>
      </c>
      <c r="G93" s="20">
        <v>0</v>
      </c>
      <c r="H93" s="20">
        <v>20</v>
      </c>
      <c r="I93" s="20">
        <v>0</v>
      </c>
      <c r="J93" s="20">
        <v>0</v>
      </c>
      <c r="K93" s="21" t="s">
        <v>55</v>
      </c>
    </row>
    <row r="94" spans="1:11" s="2" customFormat="1" ht="27.75" customHeight="1" x14ac:dyDescent="0.25">
      <c r="A94" s="4">
        <f t="shared" si="2"/>
        <v>89</v>
      </c>
      <c r="B94" s="112"/>
      <c r="C94" s="27" t="s">
        <v>169</v>
      </c>
      <c r="D94" s="25" t="s">
        <v>106</v>
      </c>
      <c r="E94" s="87" t="s">
        <v>353</v>
      </c>
      <c r="F94" s="20">
        <f t="shared" si="1"/>
        <v>20</v>
      </c>
      <c r="G94" s="20">
        <v>0</v>
      </c>
      <c r="H94" s="20">
        <v>20</v>
      </c>
      <c r="I94" s="20">
        <v>0</v>
      </c>
      <c r="J94" s="20">
        <v>0</v>
      </c>
      <c r="K94" s="21" t="s">
        <v>55</v>
      </c>
    </row>
    <row r="95" spans="1:11" s="2" customFormat="1" ht="27.75" customHeight="1" x14ac:dyDescent="0.25">
      <c r="A95" s="4">
        <f t="shared" si="2"/>
        <v>90</v>
      </c>
      <c r="B95" s="112"/>
      <c r="C95" s="27" t="s">
        <v>170</v>
      </c>
      <c r="D95" s="25" t="s">
        <v>108</v>
      </c>
      <c r="E95" s="87" t="s">
        <v>353</v>
      </c>
      <c r="F95" s="20">
        <f t="shared" si="1"/>
        <v>30</v>
      </c>
      <c r="G95" s="20">
        <v>0</v>
      </c>
      <c r="H95" s="20">
        <v>30</v>
      </c>
      <c r="I95" s="20">
        <v>0</v>
      </c>
      <c r="J95" s="20">
        <v>0</v>
      </c>
      <c r="K95" s="21" t="s">
        <v>55</v>
      </c>
    </row>
    <row r="96" spans="1:11" s="2" customFormat="1" ht="27.75" customHeight="1" x14ac:dyDescent="0.25">
      <c r="A96" s="4">
        <f t="shared" si="2"/>
        <v>91</v>
      </c>
      <c r="B96" s="112"/>
      <c r="C96" s="27" t="s">
        <v>171</v>
      </c>
      <c r="D96" s="25" t="s">
        <v>110</v>
      </c>
      <c r="E96" s="87" t="s">
        <v>353</v>
      </c>
      <c r="F96" s="20">
        <f t="shared" si="1"/>
        <v>370</v>
      </c>
      <c r="G96" s="20">
        <v>0</v>
      </c>
      <c r="H96" s="20">
        <v>370</v>
      </c>
      <c r="I96" s="20">
        <v>0</v>
      </c>
      <c r="J96" s="20">
        <v>0</v>
      </c>
      <c r="K96" s="21" t="s">
        <v>55</v>
      </c>
    </row>
    <row r="97" spans="1:11" s="2" customFormat="1" ht="27.75" customHeight="1" x14ac:dyDescent="0.25">
      <c r="A97" s="4">
        <f t="shared" si="2"/>
        <v>92</v>
      </c>
      <c r="B97" s="112"/>
      <c r="C97" s="27" t="s">
        <v>172</v>
      </c>
      <c r="D97" s="25" t="s">
        <v>112</v>
      </c>
      <c r="E97" s="87" t="s">
        <v>353</v>
      </c>
      <c r="F97" s="20">
        <f t="shared" si="1"/>
        <v>600</v>
      </c>
      <c r="G97" s="20">
        <v>0</v>
      </c>
      <c r="H97" s="20">
        <v>600</v>
      </c>
      <c r="I97" s="20">
        <v>0</v>
      </c>
      <c r="J97" s="20">
        <v>0</v>
      </c>
      <c r="K97" s="21" t="s">
        <v>180</v>
      </c>
    </row>
    <row r="98" spans="1:11" s="2" customFormat="1" ht="27.75" customHeight="1" x14ac:dyDescent="0.25">
      <c r="A98" s="4">
        <f t="shared" si="2"/>
        <v>93</v>
      </c>
      <c r="B98" s="112"/>
      <c r="C98" s="27" t="s">
        <v>173</v>
      </c>
      <c r="D98" s="25" t="s">
        <v>174</v>
      </c>
      <c r="E98" s="87" t="s">
        <v>353</v>
      </c>
      <c r="F98" s="20">
        <f t="shared" si="1"/>
        <v>100</v>
      </c>
      <c r="G98" s="20">
        <v>0</v>
      </c>
      <c r="H98" s="20">
        <v>100</v>
      </c>
      <c r="I98" s="20">
        <v>0</v>
      </c>
      <c r="J98" s="20">
        <v>0</v>
      </c>
      <c r="K98" s="21" t="s">
        <v>176</v>
      </c>
    </row>
    <row r="99" spans="1:11" s="2" customFormat="1" ht="51.75" customHeight="1" x14ac:dyDescent="0.25">
      <c r="A99" s="4">
        <f t="shared" si="2"/>
        <v>94</v>
      </c>
      <c r="B99" s="112"/>
      <c r="C99" s="27" t="s">
        <v>181</v>
      </c>
      <c r="D99" s="28" t="s">
        <v>119</v>
      </c>
      <c r="E99" s="86" t="s">
        <v>319</v>
      </c>
      <c r="F99" s="20">
        <v>897.60509999999999</v>
      </c>
      <c r="G99" s="20">
        <v>0</v>
      </c>
      <c r="H99" s="20">
        <v>0</v>
      </c>
      <c r="I99" s="68">
        <f>897605.1/1000</f>
        <v>897.60509999999999</v>
      </c>
      <c r="J99" s="20">
        <v>0</v>
      </c>
      <c r="K99" s="21" t="s">
        <v>227</v>
      </c>
    </row>
    <row r="100" spans="1:11" s="2" customFormat="1" ht="27.75" customHeight="1" x14ac:dyDescent="0.25">
      <c r="A100" s="4">
        <f t="shared" si="2"/>
        <v>95</v>
      </c>
      <c r="B100" s="112"/>
      <c r="C100" s="27" t="s">
        <v>182</v>
      </c>
      <c r="D100" s="28" t="s">
        <v>121</v>
      </c>
      <c r="E100" s="87" t="s">
        <v>353</v>
      </c>
      <c r="F100" s="20">
        <v>177.72</v>
      </c>
      <c r="G100" s="20">
        <v>0</v>
      </c>
      <c r="H100" s="20">
        <v>0</v>
      </c>
      <c r="I100" s="68">
        <f>177720/1000</f>
        <v>177.72</v>
      </c>
      <c r="J100" s="20">
        <v>0</v>
      </c>
      <c r="K100" s="21" t="s">
        <v>228</v>
      </c>
    </row>
    <row r="101" spans="1:11" s="2" customFormat="1" ht="27.75" customHeight="1" x14ac:dyDescent="0.25">
      <c r="A101" s="4">
        <f t="shared" si="2"/>
        <v>96</v>
      </c>
      <c r="B101" s="112"/>
      <c r="C101" s="27" t="s">
        <v>183</v>
      </c>
      <c r="D101" s="28" t="s">
        <v>123</v>
      </c>
      <c r="E101" s="87" t="s">
        <v>353</v>
      </c>
      <c r="F101" s="20">
        <v>267.42669999999998</v>
      </c>
      <c r="G101" s="20">
        <v>0</v>
      </c>
      <c r="H101" s="20">
        <v>0</v>
      </c>
      <c r="I101" s="68">
        <f>267426.7/1000</f>
        <v>267.42670000000004</v>
      </c>
      <c r="J101" s="20">
        <v>0</v>
      </c>
      <c r="K101" s="21" t="s">
        <v>228</v>
      </c>
    </row>
    <row r="102" spans="1:11" s="2" customFormat="1" ht="53.25" customHeight="1" x14ac:dyDescent="0.25">
      <c r="A102" s="4">
        <f t="shared" si="2"/>
        <v>97</v>
      </c>
      <c r="B102" s="112"/>
      <c r="C102" s="27" t="s">
        <v>184</v>
      </c>
      <c r="D102" s="28" t="s">
        <v>125</v>
      </c>
      <c r="E102" s="86" t="s">
        <v>319</v>
      </c>
      <c r="F102" s="20">
        <v>415.8</v>
      </c>
      <c r="G102" s="20">
        <v>0</v>
      </c>
      <c r="H102" s="20">
        <v>0</v>
      </c>
      <c r="I102" s="68">
        <f>415800/1000</f>
        <v>415.8</v>
      </c>
      <c r="J102" s="20">
        <v>0</v>
      </c>
      <c r="K102" s="21" t="s">
        <v>227</v>
      </c>
    </row>
    <row r="103" spans="1:11" s="2" customFormat="1" ht="50.25" customHeight="1" x14ac:dyDescent="0.25">
      <c r="A103" s="4">
        <f t="shared" si="2"/>
        <v>98</v>
      </c>
      <c r="B103" s="112"/>
      <c r="C103" s="27" t="s">
        <v>185</v>
      </c>
      <c r="D103" s="28" t="s">
        <v>127</v>
      </c>
      <c r="E103" s="86" t="s">
        <v>319</v>
      </c>
      <c r="F103" s="20">
        <v>742.33375000000001</v>
      </c>
      <c r="G103" s="20">
        <v>0</v>
      </c>
      <c r="H103" s="20">
        <v>0</v>
      </c>
      <c r="I103" s="68">
        <f>742333.75/1000</f>
        <v>742.33375000000001</v>
      </c>
      <c r="J103" s="20">
        <v>0</v>
      </c>
      <c r="K103" s="21" t="s">
        <v>227</v>
      </c>
    </row>
    <row r="104" spans="1:11" s="2" customFormat="1" ht="39" customHeight="1" x14ac:dyDescent="0.25">
      <c r="A104" s="4">
        <f t="shared" si="2"/>
        <v>99</v>
      </c>
      <c r="B104" s="112"/>
      <c r="C104" s="27" t="s">
        <v>186</v>
      </c>
      <c r="D104" s="28" t="s">
        <v>129</v>
      </c>
      <c r="E104" s="86" t="s">
        <v>319</v>
      </c>
      <c r="F104" s="20">
        <v>1347.7239999999999</v>
      </c>
      <c r="G104" s="20">
        <v>0</v>
      </c>
      <c r="H104" s="20">
        <v>0</v>
      </c>
      <c r="I104" s="68">
        <f>1347724/1000</f>
        <v>1347.7239999999999</v>
      </c>
      <c r="J104" s="20">
        <v>0</v>
      </c>
      <c r="K104" s="21" t="s">
        <v>227</v>
      </c>
    </row>
    <row r="105" spans="1:11" s="2" customFormat="1" ht="15.75" customHeight="1" x14ac:dyDescent="0.25">
      <c r="A105" s="4">
        <f t="shared" si="2"/>
        <v>100</v>
      </c>
      <c r="B105" s="112"/>
      <c r="C105" s="29" t="s">
        <v>187</v>
      </c>
      <c r="D105" s="28" t="s">
        <v>59</v>
      </c>
      <c r="E105" s="86" t="s">
        <v>319</v>
      </c>
      <c r="F105" s="20">
        <v>2457.7932000000001</v>
      </c>
      <c r="G105" s="20">
        <v>0</v>
      </c>
      <c r="H105" s="20">
        <v>0</v>
      </c>
      <c r="I105" s="68">
        <f>2457793.2/1000</f>
        <v>2457.7932000000001</v>
      </c>
      <c r="J105" s="20">
        <v>0</v>
      </c>
      <c r="K105" s="21" t="s">
        <v>227</v>
      </c>
    </row>
    <row r="106" spans="1:11" s="2" customFormat="1" ht="27.75" customHeight="1" x14ac:dyDescent="0.25">
      <c r="A106" s="4">
        <f t="shared" si="2"/>
        <v>101</v>
      </c>
      <c r="B106" s="112"/>
      <c r="C106" s="29" t="s">
        <v>188</v>
      </c>
      <c r="D106" s="28" t="s">
        <v>62</v>
      </c>
      <c r="E106" s="87" t="s">
        <v>353</v>
      </c>
      <c r="F106" s="20">
        <v>80</v>
      </c>
      <c r="G106" s="20">
        <v>0</v>
      </c>
      <c r="H106" s="20">
        <v>0</v>
      </c>
      <c r="I106" s="68">
        <f>80000/1000</f>
        <v>80</v>
      </c>
      <c r="J106" s="20">
        <v>0</v>
      </c>
      <c r="K106" s="21" t="s">
        <v>228</v>
      </c>
    </row>
    <row r="107" spans="1:11" s="2" customFormat="1" ht="24.75" customHeight="1" x14ac:dyDescent="0.25">
      <c r="A107" s="4">
        <f t="shared" si="2"/>
        <v>102</v>
      </c>
      <c r="B107" s="112"/>
      <c r="C107" s="29" t="s">
        <v>189</v>
      </c>
      <c r="D107" s="28" t="s">
        <v>133</v>
      </c>
      <c r="E107" s="86" t="s">
        <v>319</v>
      </c>
      <c r="F107" s="20">
        <v>450</v>
      </c>
      <c r="G107" s="20">
        <v>0</v>
      </c>
      <c r="H107" s="20">
        <v>0</v>
      </c>
      <c r="I107" s="68">
        <f>450000/1000</f>
        <v>450</v>
      </c>
      <c r="J107" s="20">
        <v>0</v>
      </c>
      <c r="K107" s="21" t="s">
        <v>228</v>
      </c>
    </row>
    <row r="108" spans="1:11" s="2" customFormat="1" ht="27.75" customHeight="1" x14ac:dyDescent="0.25">
      <c r="A108" s="4">
        <f t="shared" si="2"/>
        <v>103</v>
      </c>
      <c r="B108" s="112"/>
      <c r="C108" s="29" t="s">
        <v>190</v>
      </c>
      <c r="D108" s="28" t="s">
        <v>135</v>
      </c>
      <c r="E108" s="87" t="s">
        <v>353</v>
      </c>
      <c r="F108" s="20">
        <v>250</v>
      </c>
      <c r="G108" s="20">
        <v>0</v>
      </c>
      <c r="H108" s="20">
        <v>0</v>
      </c>
      <c r="I108" s="68">
        <f>250000/1000</f>
        <v>250</v>
      </c>
      <c r="J108" s="20">
        <v>0</v>
      </c>
      <c r="K108" s="21" t="s">
        <v>228</v>
      </c>
    </row>
    <row r="109" spans="1:11" s="2" customFormat="1" ht="27.75" customHeight="1" x14ac:dyDescent="0.25">
      <c r="A109" s="4">
        <f t="shared" si="2"/>
        <v>104</v>
      </c>
      <c r="B109" s="112"/>
      <c r="C109" s="29" t="s">
        <v>191</v>
      </c>
      <c r="D109" s="28" t="s">
        <v>63</v>
      </c>
      <c r="E109" s="87" t="s">
        <v>353</v>
      </c>
      <c r="F109" s="20">
        <v>140</v>
      </c>
      <c r="G109" s="20">
        <v>0</v>
      </c>
      <c r="H109" s="20">
        <v>0</v>
      </c>
      <c r="I109" s="68">
        <v>140</v>
      </c>
      <c r="J109" s="20">
        <v>0</v>
      </c>
      <c r="K109" s="21" t="s">
        <v>228</v>
      </c>
    </row>
    <row r="110" spans="1:11" s="2" customFormat="1" ht="27.75" customHeight="1" x14ac:dyDescent="0.25">
      <c r="A110" s="4">
        <f t="shared" si="2"/>
        <v>105</v>
      </c>
      <c r="B110" s="112"/>
      <c r="C110" s="29" t="s">
        <v>192</v>
      </c>
      <c r="D110" s="28" t="s">
        <v>138</v>
      </c>
      <c r="E110" s="86" t="s">
        <v>319</v>
      </c>
      <c r="F110" s="20">
        <v>350</v>
      </c>
      <c r="G110" s="20">
        <v>0</v>
      </c>
      <c r="H110" s="20">
        <v>0</v>
      </c>
      <c r="I110" s="68">
        <v>350</v>
      </c>
      <c r="J110" s="20">
        <v>0</v>
      </c>
      <c r="K110" s="21" t="s">
        <v>228</v>
      </c>
    </row>
    <row r="111" spans="1:11" s="2" customFormat="1" ht="27.75" customHeight="1" x14ac:dyDescent="0.25">
      <c r="A111" s="4">
        <f t="shared" si="2"/>
        <v>106</v>
      </c>
      <c r="B111" s="112"/>
      <c r="C111" s="29" t="s">
        <v>193</v>
      </c>
      <c r="D111" s="28" t="s">
        <v>140</v>
      </c>
      <c r="E111" s="86" t="s">
        <v>319</v>
      </c>
      <c r="F111" s="20">
        <v>1500</v>
      </c>
      <c r="G111" s="20">
        <v>0</v>
      </c>
      <c r="H111" s="20">
        <v>0</v>
      </c>
      <c r="I111" s="68">
        <v>1500</v>
      </c>
      <c r="J111" s="20">
        <v>0</v>
      </c>
      <c r="K111" s="21" t="s">
        <v>228</v>
      </c>
    </row>
    <row r="112" spans="1:11" s="2" customFormat="1" ht="27.75" customHeight="1" x14ac:dyDescent="0.25">
      <c r="A112" s="4">
        <f t="shared" si="2"/>
        <v>107</v>
      </c>
      <c r="B112" s="112"/>
      <c r="C112" s="29" t="s">
        <v>194</v>
      </c>
      <c r="D112" s="28" t="s">
        <v>142</v>
      </c>
      <c r="E112" s="86" t="s">
        <v>319</v>
      </c>
      <c r="F112" s="20">
        <v>500</v>
      </c>
      <c r="G112" s="20">
        <v>0</v>
      </c>
      <c r="H112" s="20">
        <v>0</v>
      </c>
      <c r="I112" s="68">
        <v>500</v>
      </c>
      <c r="J112" s="20">
        <v>0</v>
      </c>
      <c r="K112" s="21" t="s">
        <v>228</v>
      </c>
    </row>
    <row r="113" spans="1:11" s="2" customFormat="1" ht="14.25" customHeight="1" x14ac:dyDescent="0.25">
      <c r="A113" s="4">
        <f t="shared" si="2"/>
        <v>108</v>
      </c>
      <c r="B113" s="112"/>
      <c r="C113" s="29" t="s">
        <v>195</v>
      </c>
      <c r="D113" s="28" t="s">
        <v>83</v>
      </c>
      <c r="E113" s="86" t="s">
        <v>319</v>
      </c>
      <c r="F113" s="20">
        <v>600</v>
      </c>
      <c r="G113" s="20">
        <v>0</v>
      </c>
      <c r="H113" s="20">
        <v>0</v>
      </c>
      <c r="I113" s="68">
        <v>600</v>
      </c>
      <c r="J113" s="20">
        <v>0</v>
      </c>
      <c r="K113" s="21" t="s">
        <v>228</v>
      </c>
    </row>
    <row r="114" spans="1:11" s="2" customFormat="1" ht="27.75" customHeight="1" x14ac:dyDescent="0.25">
      <c r="A114" s="4">
        <f t="shared" si="2"/>
        <v>109</v>
      </c>
      <c r="B114" s="112"/>
      <c r="C114" s="29" t="s">
        <v>196</v>
      </c>
      <c r="D114" s="28" t="s">
        <v>85</v>
      </c>
      <c r="E114" s="87" t="s">
        <v>353</v>
      </c>
      <c r="F114" s="20">
        <v>150</v>
      </c>
      <c r="G114" s="20">
        <v>0</v>
      </c>
      <c r="H114" s="20">
        <v>0</v>
      </c>
      <c r="I114" s="68">
        <v>150</v>
      </c>
      <c r="J114" s="20">
        <v>0</v>
      </c>
      <c r="K114" s="21" t="s">
        <v>228</v>
      </c>
    </row>
    <row r="115" spans="1:11" s="2" customFormat="1" ht="27.75" customHeight="1" x14ac:dyDescent="0.25">
      <c r="A115" s="4">
        <f t="shared" si="2"/>
        <v>110</v>
      </c>
      <c r="B115" s="112"/>
      <c r="C115" s="29" t="s">
        <v>197</v>
      </c>
      <c r="D115" s="28" t="s">
        <v>87</v>
      </c>
      <c r="E115" s="86" t="s">
        <v>319</v>
      </c>
      <c r="F115" s="20">
        <v>400</v>
      </c>
      <c r="G115" s="20">
        <v>0</v>
      </c>
      <c r="H115" s="20">
        <v>0</v>
      </c>
      <c r="I115" s="68">
        <v>400</v>
      </c>
      <c r="J115" s="20">
        <v>0</v>
      </c>
      <c r="K115" s="21" t="s">
        <v>228</v>
      </c>
    </row>
    <row r="116" spans="1:11" s="2" customFormat="1" ht="27.75" customHeight="1" x14ac:dyDescent="0.25">
      <c r="A116" s="4">
        <f t="shared" si="2"/>
        <v>111</v>
      </c>
      <c r="B116" s="112"/>
      <c r="C116" s="29" t="s">
        <v>198</v>
      </c>
      <c r="D116" s="28" t="s">
        <v>98</v>
      </c>
      <c r="E116" s="87" t="s">
        <v>353</v>
      </c>
      <c r="F116" s="20">
        <v>100</v>
      </c>
      <c r="G116" s="20">
        <v>0</v>
      </c>
      <c r="H116" s="20">
        <v>0</v>
      </c>
      <c r="I116" s="68">
        <v>100</v>
      </c>
      <c r="J116" s="20">
        <v>0</v>
      </c>
      <c r="K116" s="21" t="s">
        <v>228</v>
      </c>
    </row>
    <row r="117" spans="1:11" s="2" customFormat="1" ht="27.75" customHeight="1" x14ac:dyDescent="0.25">
      <c r="A117" s="4">
        <f t="shared" si="2"/>
        <v>112</v>
      </c>
      <c r="B117" s="112"/>
      <c r="C117" s="29" t="s">
        <v>199</v>
      </c>
      <c r="D117" s="28" t="s">
        <v>100</v>
      </c>
      <c r="E117" s="87" t="s">
        <v>353</v>
      </c>
      <c r="F117" s="20">
        <v>80</v>
      </c>
      <c r="G117" s="20">
        <v>0</v>
      </c>
      <c r="H117" s="20">
        <v>0</v>
      </c>
      <c r="I117" s="68">
        <v>80</v>
      </c>
      <c r="J117" s="20">
        <v>0</v>
      </c>
      <c r="K117" s="21" t="s">
        <v>228</v>
      </c>
    </row>
    <row r="118" spans="1:11" s="2" customFormat="1" ht="27.75" customHeight="1" x14ac:dyDescent="0.25">
      <c r="A118" s="4">
        <f t="shared" si="2"/>
        <v>113</v>
      </c>
      <c r="B118" s="112"/>
      <c r="C118" s="29" t="s">
        <v>200</v>
      </c>
      <c r="D118" s="28" t="s">
        <v>144</v>
      </c>
      <c r="E118" s="87" t="s">
        <v>353</v>
      </c>
      <c r="F118" s="20">
        <v>60</v>
      </c>
      <c r="G118" s="20">
        <v>0</v>
      </c>
      <c r="H118" s="20">
        <v>0</v>
      </c>
      <c r="I118" s="68">
        <v>60</v>
      </c>
      <c r="J118" s="20">
        <v>0</v>
      </c>
      <c r="K118" s="21" t="s">
        <v>228</v>
      </c>
    </row>
    <row r="119" spans="1:11" s="2" customFormat="1" ht="27.75" customHeight="1" x14ac:dyDescent="0.25">
      <c r="A119" s="4">
        <f t="shared" ref="A119:A180" si="3">A118+1</f>
        <v>114</v>
      </c>
      <c r="B119" s="112"/>
      <c r="C119" s="29" t="s">
        <v>201</v>
      </c>
      <c r="D119" s="28" t="s">
        <v>102</v>
      </c>
      <c r="E119" s="86" t="s">
        <v>319</v>
      </c>
      <c r="F119" s="20">
        <v>3798.14624</v>
      </c>
      <c r="G119" s="20">
        <v>0</v>
      </c>
      <c r="H119" s="20">
        <v>0</v>
      </c>
      <c r="I119" s="68">
        <v>3798.14624</v>
      </c>
      <c r="J119" s="20">
        <v>0</v>
      </c>
      <c r="K119" s="21" t="s">
        <v>228</v>
      </c>
    </row>
    <row r="120" spans="1:11" s="2" customFormat="1" ht="40.5" customHeight="1" x14ac:dyDescent="0.25">
      <c r="A120" s="4">
        <f t="shared" si="3"/>
        <v>115</v>
      </c>
      <c r="B120" s="112"/>
      <c r="C120" s="29" t="s">
        <v>202</v>
      </c>
      <c r="D120" s="28" t="s">
        <v>114</v>
      </c>
      <c r="E120" s="86" t="s">
        <v>319</v>
      </c>
      <c r="F120" s="20">
        <v>5721.1</v>
      </c>
      <c r="G120" s="20">
        <v>0</v>
      </c>
      <c r="H120" s="20">
        <v>0</v>
      </c>
      <c r="I120" s="68">
        <v>5721.1</v>
      </c>
      <c r="J120" s="20">
        <v>0</v>
      </c>
      <c r="K120" s="21" t="s">
        <v>229</v>
      </c>
    </row>
    <row r="121" spans="1:11" s="2" customFormat="1" ht="27.75" customHeight="1" x14ac:dyDescent="0.25">
      <c r="A121" s="4">
        <f t="shared" si="3"/>
        <v>116</v>
      </c>
      <c r="B121" s="112"/>
      <c r="C121" s="29" t="s">
        <v>203</v>
      </c>
      <c r="D121" s="28" t="s">
        <v>147</v>
      </c>
      <c r="E121" s="86" t="s">
        <v>319</v>
      </c>
      <c r="F121" s="20">
        <v>6666.5</v>
      </c>
      <c r="G121" s="20">
        <v>0</v>
      </c>
      <c r="H121" s="20">
        <v>0</v>
      </c>
      <c r="I121" s="68">
        <v>6666.5</v>
      </c>
      <c r="J121" s="20">
        <v>0</v>
      </c>
      <c r="K121" s="21" t="s">
        <v>229</v>
      </c>
    </row>
    <row r="122" spans="1:11" s="2" customFormat="1" ht="27.75" customHeight="1" x14ac:dyDescent="0.25">
      <c r="A122" s="4">
        <f t="shared" si="3"/>
        <v>117</v>
      </c>
      <c r="B122" s="112"/>
      <c r="C122" s="29" t="s">
        <v>204</v>
      </c>
      <c r="D122" s="28" t="s">
        <v>149</v>
      </c>
      <c r="E122" s="86" t="s">
        <v>319</v>
      </c>
      <c r="F122" s="20">
        <v>1764.4</v>
      </c>
      <c r="G122" s="20">
        <v>0</v>
      </c>
      <c r="H122" s="20">
        <v>0</v>
      </c>
      <c r="I122" s="68">
        <v>1764.4</v>
      </c>
      <c r="J122" s="20">
        <v>0</v>
      </c>
      <c r="K122" s="21" t="s">
        <v>229</v>
      </c>
    </row>
    <row r="123" spans="1:11" s="2" customFormat="1" ht="12" customHeight="1" x14ac:dyDescent="0.25">
      <c r="A123" s="4">
        <f t="shared" si="3"/>
        <v>118</v>
      </c>
      <c r="B123" s="112"/>
      <c r="C123" s="29" t="s">
        <v>205</v>
      </c>
      <c r="D123" s="28" t="s">
        <v>151</v>
      </c>
      <c r="E123" s="86" t="s">
        <v>319</v>
      </c>
      <c r="F123" s="20">
        <v>1600</v>
      </c>
      <c r="G123" s="20">
        <v>0</v>
      </c>
      <c r="H123" s="20">
        <v>0</v>
      </c>
      <c r="I123" s="68">
        <v>1600</v>
      </c>
      <c r="J123" s="20">
        <v>0</v>
      </c>
      <c r="K123" s="21" t="s">
        <v>227</v>
      </c>
    </row>
    <row r="124" spans="1:11" s="2" customFormat="1" ht="27.75" customHeight="1" x14ac:dyDescent="0.25">
      <c r="A124" s="4">
        <f t="shared" si="3"/>
        <v>119</v>
      </c>
      <c r="B124" s="112"/>
      <c r="C124" s="29" t="s">
        <v>206</v>
      </c>
      <c r="D124" s="28" t="s">
        <v>60</v>
      </c>
      <c r="E124" s="86" t="s">
        <v>319</v>
      </c>
      <c r="F124" s="20">
        <v>700</v>
      </c>
      <c r="G124" s="20">
        <v>0</v>
      </c>
      <c r="H124" s="20">
        <v>0</v>
      </c>
      <c r="I124" s="68">
        <v>700</v>
      </c>
      <c r="J124" s="20">
        <v>0</v>
      </c>
      <c r="K124" s="21" t="s">
        <v>228</v>
      </c>
    </row>
    <row r="125" spans="1:11" s="2" customFormat="1" ht="15" customHeight="1" x14ac:dyDescent="0.25">
      <c r="A125" s="4">
        <f t="shared" si="3"/>
        <v>120</v>
      </c>
      <c r="B125" s="112"/>
      <c r="C125" s="29" t="s">
        <v>207</v>
      </c>
      <c r="D125" s="28" t="s">
        <v>61</v>
      </c>
      <c r="E125" s="86" t="s">
        <v>319</v>
      </c>
      <c r="F125" s="20">
        <v>4600</v>
      </c>
      <c r="G125" s="20">
        <v>0</v>
      </c>
      <c r="H125" s="20">
        <v>0</v>
      </c>
      <c r="I125" s="68">
        <v>4600</v>
      </c>
      <c r="J125" s="20">
        <v>0</v>
      </c>
      <c r="K125" s="21" t="s">
        <v>227</v>
      </c>
    </row>
    <row r="126" spans="1:11" s="2" customFormat="1" ht="15" customHeight="1" x14ac:dyDescent="0.25">
      <c r="A126" s="4">
        <f t="shared" si="3"/>
        <v>121</v>
      </c>
      <c r="B126" s="112"/>
      <c r="C126" s="29" t="s">
        <v>208</v>
      </c>
      <c r="D126" s="28" t="s">
        <v>155</v>
      </c>
      <c r="E126" s="86" t="s">
        <v>319</v>
      </c>
      <c r="F126" s="20">
        <v>1600</v>
      </c>
      <c r="G126" s="20">
        <v>0</v>
      </c>
      <c r="H126" s="20">
        <v>0</v>
      </c>
      <c r="I126" s="68">
        <v>1600</v>
      </c>
      <c r="J126" s="20">
        <v>0</v>
      </c>
      <c r="K126" s="21" t="s">
        <v>228</v>
      </c>
    </row>
    <row r="127" spans="1:11" s="2" customFormat="1" ht="27.75" customHeight="1" x14ac:dyDescent="0.25">
      <c r="A127" s="4">
        <f t="shared" si="3"/>
        <v>122</v>
      </c>
      <c r="B127" s="112"/>
      <c r="C127" s="29" t="s">
        <v>209</v>
      </c>
      <c r="D127" s="28" t="s">
        <v>67</v>
      </c>
      <c r="E127" s="86" t="s">
        <v>319</v>
      </c>
      <c r="F127" s="20">
        <v>756</v>
      </c>
      <c r="G127" s="20">
        <v>0</v>
      </c>
      <c r="H127" s="20">
        <v>0</v>
      </c>
      <c r="I127" s="68">
        <v>756</v>
      </c>
      <c r="J127" s="20">
        <v>0</v>
      </c>
      <c r="K127" s="21" t="s">
        <v>230</v>
      </c>
    </row>
    <row r="128" spans="1:11" s="2" customFormat="1" ht="22.5" customHeight="1" x14ac:dyDescent="0.25">
      <c r="A128" s="4">
        <f t="shared" si="3"/>
        <v>123</v>
      </c>
      <c r="B128" s="112"/>
      <c r="C128" s="29" t="s">
        <v>210</v>
      </c>
      <c r="D128" s="28" t="s">
        <v>69</v>
      </c>
      <c r="E128" s="87" t="s">
        <v>353</v>
      </c>
      <c r="F128" s="20">
        <v>1942.4134300000001</v>
      </c>
      <c r="G128" s="20">
        <v>0</v>
      </c>
      <c r="H128" s="20">
        <v>0</v>
      </c>
      <c r="I128" s="68">
        <v>1942.4134300000001</v>
      </c>
      <c r="J128" s="20">
        <v>0</v>
      </c>
      <c r="K128" s="21" t="s">
        <v>231</v>
      </c>
    </row>
    <row r="129" spans="1:11" s="2" customFormat="1" ht="19.5" customHeight="1" x14ac:dyDescent="0.25">
      <c r="A129" s="4">
        <f t="shared" si="3"/>
        <v>124</v>
      </c>
      <c r="B129" s="112"/>
      <c r="C129" s="29" t="s">
        <v>211</v>
      </c>
      <c r="D129" s="28" t="s">
        <v>71</v>
      </c>
      <c r="E129" s="86" t="s">
        <v>319</v>
      </c>
      <c r="F129" s="20">
        <v>609.62791000000004</v>
      </c>
      <c r="G129" s="20">
        <v>0</v>
      </c>
      <c r="H129" s="20">
        <v>0</v>
      </c>
      <c r="I129" s="68">
        <v>609.62791000000004</v>
      </c>
      <c r="J129" s="20">
        <v>0</v>
      </c>
      <c r="K129" s="21" t="s">
        <v>230</v>
      </c>
    </row>
    <row r="130" spans="1:11" s="2" customFormat="1" ht="27.75" customHeight="1" x14ac:dyDescent="0.25">
      <c r="A130" s="4">
        <f t="shared" si="3"/>
        <v>125</v>
      </c>
      <c r="B130" s="112"/>
      <c r="C130" s="29" t="s">
        <v>212</v>
      </c>
      <c r="D130" s="28" t="s">
        <v>73</v>
      </c>
      <c r="E130" s="86" t="s">
        <v>319</v>
      </c>
      <c r="F130" s="20">
        <v>1312.51243</v>
      </c>
      <c r="G130" s="20">
        <v>0</v>
      </c>
      <c r="H130" s="20">
        <v>0</v>
      </c>
      <c r="I130" s="68">
        <v>1312.51243</v>
      </c>
      <c r="J130" s="20">
        <v>0</v>
      </c>
      <c r="K130" s="21" t="s">
        <v>231</v>
      </c>
    </row>
    <row r="131" spans="1:11" s="2" customFormat="1" ht="18.75" customHeight="1" x14ac:dyDescent="0.25">
      <c r="A131" s="4">
        <f t="shared" si="3"/>
        <v>126</v>
      </c>
      <c r="B131" s="112"/>
      <c r="C131" s="29" t="s">
        <v>213</v>
      </c>
      <c r="D131" s="28" t="s">
        <v>75</v>
      </c>
      <c r="E131" s="86" t="s">
        <v>319</v>
      </c>
      <c r="F131" s="20">
        <v>348.50599999999997</v>
      </c>
      <c r="G131" s="20">
        <v>0</v>
      </c>
      <c r="H131" s="20">
        <v>0</v>
      </c>
      <c r="I131" s="68">
        <v>348.50599999999997</v>
      </c>
      <c r="J131" s="20">
        <v>0</v>
      </c>
      <c r="K131" s="21" t="s">
        <v>231</v>
      </c>
    </row>
    <row r="132" spans="1:11" s="2" customFormat="1" ht="27.75" customHeight="1" x14ac:dyDescent="0.25">
      <c r="A132" s="4">
        <f t="shared" si="3"/>
        <v>127</v>
      </c>
      <c r="B132" s="112"/>
      <c r="C132" s="29" t="s">
        <v>214</v>
      </c>
      <c r="D132" s="28" t="s">
        <v>77</v>
      </c>
      <c r="E132" s="87" t="s">
        <v>353</v>
      </c>
      <c r="F132" s="20">
        <v>163.00803999999999</v>
      </c>
      <c r="G132" s="20">
        <v>0</v>
      </c>
      <c r="H132" s="20">
        <v>0</v>
      </c>
      <c r="I132" s="68">
        <v>163.00803999999999</v>
      </c>
      <c r="J132" s="20">
        <v>0</v>
      </c>
      <c r="K132" s="21" t="s">
        <v>230</v>
      </c>
    </row>
    <row r="133" spans="1:11" s="2" customFormat="1" ht="22.5" customHeight="1" x14ac:dyDescent="0.25">
      <c r="A133" s="4">
        <f t="shared" si="3"/>
        <v>128</v>
      </c>
      <c r="B133" s="112"/>
      <c r="C133" s="29" t="s">
        <v>215</v>
      </c>
      <c r="D133" s="28" t="s">
        <v>79</v>
      </c>
      <c r="E133" s="86" t="s">
        <v>319</v>
      </c>
      <c r="F133" s="20">
        <v>260</v>
      </c>
      <c r="G133" s="20">
        <v>0</v>
      </c>
      <c r="H133" s="20">
        <v>0</v>
      </c>
      <c r="I133" s="68">
        <v>260</v>
      </c>
      <c r="J133" s="20">
        <v>0</v>
      </c>
      <c r="K133" s="21" t="s">
        <v>231</v>
      </c>
    </row>
    <row r="134" spans="1:11" s="2" customFormat="1" ht="27.75" customHeight="1" x14ac:dyDescent="0.25">
      <c r="A134" s="4">
        <f t="shared" si="3"/>
        <v>129</v>
      </c>
      <c r="B134" s="112"/>
      <c r="C134" s="29" t="s">
        <v>216</v>
      </c>
      <c r="D134" s="28" t="s">
        <v>81</v>
      </c>
      <c r="E134" s="86" t="s">
        <v>319</v>
      </c>
      <c r="F134" s="20">
        <v>110</v>
      </c>
      <c r="G134" s="20">
        <v>0</v>
      </c>
      <c r="H134" s="20">
        <v>0</v>
      </c>
      <c r="I134" s="68">
        <v>110</v>
      </c>
      <c r="J134" s="20">
        <v>0</v>
      </c>
      <c r="K134" s="21" t="s">
        <v>231</v>
      </c>
    </row>
    <row r="135" spans="1:11" s="2" customFormat="1" ht="26.25" customHeight="1" x14ac:dyDescent="0.25">
      <c r="A135" s="4">
        <f t="shared" si="3"/>
        <v>130</v>
      </c>
      <c r="B135" s="112"/>
      <c r="C135" s="29" t="s">
        <v>217</v>
      </c>
      <c r="D135" s="28" t="s">
        <v>89</v>
      </c>
      <c r="E135" s="87" t="s">
        <v>353</v>
      </c>
      <c r="F135" s="20">
        <v>130</v>
      </c>
      <c r="G135" s="20">
        <v>0</v>
      </c>
      <c r="H135" s="20">
        <v>0</v>
      </c>
      <c r="I135" s="68">
        <v>130</v>
      </c>
      <c r="J135" s="20">
        <v>0</v>
      </c>
      <c r="K135" s="21" t="s">
        <v>56</v>
      </c>
    </row>
    <row r="136" spans="1:11" s="2" customFormat="1" ht="26.25" customHeight="1" x14ac:dyDescent="0.25">
      <c r="A136" s="4">
        <f t="shared" si="3"/>
        <v>131</v>
      </c>
      <c r="B136" s="112"/>
      <c r="C136" s="29" t="s">
        <v>218</v>
      </c>
      <c r="D136" s="28" t="s">
        <v>91</v>
      </c>
      <c r="E136" s="87" t="s">
        <v>353</v>
      </c>
      <c r="F136" s="20">
        <v>60</v>
      </c>
      <c r="G136" s="20">
        <v>0</v>
      </c>
      <c r="H136" s="20">
        <v>0</v>
      </c>
      <c r="I136" s="68">
        <v>60</v>
      </c>
      <c r="J136" s="20">
        <v>0</v>
      </c>
      <c r="K136" s="21" t="s">
        <v>56</v>
      </c>
    </row>
    <row r="137" spans="1:11" s="2" customFormat="1" ht="27.75" customHeight="1" x14ac:dyDescent="0.25">
      <c r="A137" s="4">
        <f t="shared" si="3"/>
        <v>132</v>
      </c>
      <c r="B137" s="112"/>
      <c r="C137" s="29" t="s">
        <v>219</v>
      </c>
      <c r="D137" s="28" t="s">
        <v>93</v>
      </c>
      <c r="E137" s="87" t="s">
        <v>353</v>
      </c>
      <c r="F137" s="20">
        <v>140</v>
      </c>
      <c r="G137" s="20">
        <v>0</v>
      </c>
      <c r="H137" s="20">
        <v>0</v>
      </c>
      <c r="I137" s="68">
        <v>140</v>
      </c>
      <c r="J137" s="20">
        <v>0</v>
      </c>
      <c r="K137" s="21" t="s">
        <v>56</v>
      </c>
    </row>
    <row r="138" spans="1:11" s="2" customFormat="1" ht="29.25" customHeight="1" x14ac:dyDescent="0.25">
      <c r="A138" s="4">
        <f t="shared" si="3"/>
        <v>133</v>
      </c>
      <c r="B138" s="112"/>
      <c r="C138" s="29" t="s">
        <v>220</v>
      </c>
      <c r="D138" s="28" t="s">
        <v>81</v>
      </c>
      <c r="E138" s="87" t="s">
        <v>353</v>
      </c>
      <c r="F138" s="20">
        <v>200</v>
      </c>
      <c r="G138" s="20">
        <v>0</v>
      </c>
      <c r="H138" s="20">
        <v>0</v>
      </c>
      <c r="I138" s="68">
        <v>200</v>
      </c>
      <c r="J138" s="20">
        <v>0</v>
      </c>
      <c r="K138" s="21" t="s">
        <v>231</v>
      </c>
    </row>
    <row r="139" spans="1:11" s="2" customFormat="1" ht="26.25" customHeight="1" x14ac:dyDescent="0.25">
      <c r="A139" s="4">
        <f t="shared" si="3"/>
        <v>134</v>
      </c>
      <c r="B139" s="112"/>
      <c r="C139" s="29" t="s">
        <v>221</v>
      </c>
      <c r="D139" s="28" t="s">
        <v>104</v>
      </c>
      <c r="E139" s="87" t="s">
        <v>353</v>
      </c>
      <c r="F139" s="20">
        <v>20</v>
      </c>
      <c r="G139" s="20">
        <v>0</v>
      </c>
      <c r="H139" s="20">
        <v>0</v>
      </c>
      <c r="I139" s="68">
        <v>20</v>
      </c>
      <c r="J139" s="20">
        <v>0</v>
      </c>
      <c r="K139" s="21" t="s">
        <v>56</v>
      </c>
    </row>
    <row r="140" spans="1:11" s="2" customFormat="1" ht="27" customHeight="1" x14ac:dyDescent="0.25">
      <c r="A140" s="4">
        <f t="shared" si="3"/>
        <v>135</v>
      </c>
      <c r="B140" s="112"/>
      <c r="C140" s="29" t="s">
        <v>222</v>
      </c>
      <c r="D140" s="28" t="s">
        <v>106</v>
      </c>
      <c r="E140" s="87" t="s">
        <v>353</v>
      </c>
      <c r="F140" s="20">
        <v>20</v>
      </c>
      <c r="G140" s="20">
        <v>0</v>
      </c>
      <c r="H140" s="20">
        <v>0</v>
      </c>
      <c r="I140" s="68">
        <v>20</v>
      </c>
      <c r="J140" s="20">
        <v>0</v>
      </c>
      <c r="K140" s="21" t="s">
        <v>56</v>
      </c>
    </row>
    <row r="141" spans="1:11" s="2" customFormat="1" ht="26.25" customHeight="1" x14ac:dyDescent="0.25">
      <c r="A141" s="4">
        <f t="shared" si="3"/>
        <v>136</v>
      </c>
      <c r="B141" s="112"/>
      <c r="C141" s="29" t="s">
        <v>223</v>
      </c>
      <c r="D141" s="30" t="s">
        <v>108</v>
      </c>
      <c r="E141" s="87" t="s">
        <v>353</v>
      </c>
      <c r="F141" s="20">
        <v>30</v>
      </c>
      <c r="G141" s="20">
        <v>0</v>
      </c>
      <c r="H141" s="20">
        <v>0</v>
      </c>
      <c r="I141" s="68">
        <v>30</v>
      </c>
      <c r="J141" s="20">
        <v>0</v>
      </c>
      <c r="K141" s="21" t="s">
        <v>56</v>
      </c>
    </row>
    <row r="142" spans="1:11" s="2" customFormat="1" ht="25.5" customHeight="1" x14ac:dyDescent="0.25">
      <c r="A142" s="4">
        <f t="shared" si="3"/>
        <v>137</v>
      </c>
      <c r="B142" s="112"/>
      <c r="C142" s="29" t="s">
        <v>224</v>
      </c>
      <c r="D142" s="30" t="s">
        <v>110</v>
      </c>
      <c r="E142" s="87" t="s">
        <v>353</v>
      </c>
      <c r="F142" s="20">
        <v>370</v>
      </c>
      <c r="G142" s="20">
        <v>0</v>
      </c>
      <c r="H142" s="20">
        <v>0</v>
      </c>
      <c r="I142" s="68">
        <v>370</v>
      </c>
      <c r="J142" s="20">
        <v>0</v>
      </c>
      <c r="K142" s="21" t="s">
        <v>56</v>
      </c>
    </row>
    <row r="143" spans="1:11" s="2" customFormat="1" ht="24" customHeight="1" x14ac:dyDescent="0.25">
      <c r="A143" s="4">
        <f t="shared" si="3"/>
        <v>138</v>
      </c>
      <c r="B143" s="112"/>
      <c r="C143" s="29" t="s">
        <v>225</v>
      </c>
      <c r="D143" s="30" t="s">
        <v>112</v>
      </c>
      <c r="E143" s="87" t="s">
        <v>353</v>
      </c>
      <c r="F143" s="20">
        <v>600</v>
      </c>
      <c r="G143" s="20">
        <v>0</v>
      </c>
      <c r="H143" s="20">
        <v>0</v>
      </c>
      <c r="I143" s="68">
        <v>600</v>
      </c>
      <c r="J143" s="20">
        <v>0</v>
      </c>
      <c r="K143" s="21" t="s">
        <v>56</v>
      </c>
    </row>
    <row r="144" spans="1:11" s="2" customFormat="1" ht="26.25" customHeight="1" x14ac:dyDescent="0.25">
      <c r="A144" s="4">
        <f t="shared" si="3"/>
        <v>139</v>
      </c>
      <c r="B144" s="113"/>
      <c r="C144" s="29" t="s">
        <v>226</v>
      </c>
      <c r="D144" s="30" t="s">
        <v>174</v>
      </c>
      <c r="E144" s="87" t="s">
        <v>353</v>
      </c>
      <c r="F144" s="20">
        <v>100</v>
      </c>
      <c r="G144" s="20">
        <v>0</v>
      </c>
      <c r="H144" s="20">
        <v>0</v>
      </c>
      <c r="I144" s="68">
        <v>100</v>
      </c>
      <c r="J144" s="20">
        <v>0</v>
      </c>
      <c r="K144" s="21" t="s">
        <v>228</v>
      </c>
    </row>
    <row r="145" spans="1:11" s="2" customFormat="1" ht="18" customHeight="1" x14ac:dyDescent="0.25">
      <c r="A145" s="4">
        <f t="shared" si="3"/>
        <v>140</v>
      </c>
      <c r="B145" s="114" t="s">
        <v>235</v>
      </c>
      <c r="C145" s="31" t="s">
        <v>232</v>
      </c>
      <c r="D145" s="32" t="s">
        <v>233</v>
      </c>
      <c r="E145" s="86" t="s">
        <v>319</v>
      </c>
      <c r="F145" s="20">
        <v>355.41886</v>
      </c>
      <c r="G145" s="20">
        <f>355418.86/1000</f>
        <v>355.41886</v>
      </c>
      <c r="H145" s="20">
        <v>0</v>
      </c>
      <c r="I145" s="20">
        <v>0</v>
      </c>
      <c r="J145" s="20">
        <v>0</v>
      </c>
      <c r="K145" s="21" t="s">
        <v>54</v>
      </c>
    </row>
    <row r="146" spans="1:11" s="2" customFormat="1" ht="15" customHeight="1" x14ac:dyDescent="0.25">
      <c r="A146" s="4">
        <f t="shared" si="3"/>
        <v>141</v>
      </c>
      <c r="B146" s="114"/>
      <c r="C146" s="31" t="s">
        <v>232</v>
      </c>
      <c r="D146" s="32" t="s">
        <v>233</v>
      </c>
      <c r="E146" s="86" t="s">
        <v>319</v>
      </c>
      <c r="F146" s="20">
        <v>1097.97019</v>
      </c>
      <c r="G146" s="20">
        <f>1097970.19/1000</f>
        <v>1097.97019</v>
      </c>
      <c r="H146" s="20">
        <v>0</v>
      </c>
      <c r="I146" s="20">
        <v>0</v>
      </c>
      <c r="J146" s="20">
        <v>0</v>
      </c>
      <c r="K146" s="21" t="s">
        <v>54</v>
      </c>
    </row>
    <row r="147" spans="1:11" s="2" customFormat="1" ht="15.75" customHeight="1" x14ac:dyDescent="0.25">
      <c r="A147" s="4">
        <f t="shared" si="3"/>
        <v>142</v>
      </c>
      <c r="B147" s="114"/>
      <c r="C147" s="31" t="s">
        <v>234</v>
      </c>
      <c r="D147" s="32" t="s">
        <v>155</v>
      </c>
      <c r="E147" s="86" t="s">
        <v>319</v>
      </c>
      <c r="F147" s="20">
        <v>354.53732000000002</v>
      </c>
      <c r="G147" s="20">
        <f>354537.32/1000</f>
        <v>354.53732000000002</v>
      </c>
      <c r="H147" s="20">
        <v>0</v>
      </c>
      <c r="I147" s="20">
        <v>0</v>
      </c>
      <c r="J147" s="20">
        <v>0</v>
      </c>
      <c r="K147" s="21" t="s">
        <v>54</v>
      </c>
    </row>
    <row r="148" spans="1:11" s="2" customFormat="1" ht="12.75" customHeight="1" x14ac:dyDescent="0.25">
      <c r="A148" s="4">
        <f t="shared" si="3"/>
        <v>143</v>
      </c>
      <c r="B148" s="114"/>
      <c r="C148" s="31" t="s">
        <v>343</v>
      </c>
      <c r="D148" s="33" t="s">
        <v>233</v>
      </c>
      <c r="E148" s="86" t="s">
        <v>319</v>
      </c>
      <c r="F148" s="69">
        <v>355.41886</v>
      </c>
      <c r="G148" s="20">
        <v>0</v>
      </c>
      <c r="H148" s="69">
        <v>355.41886</v>
      </c>
      <c r="I148" s="20">
        <v>0</v>
      </c>
      <c r="J148" s="20">
        <v>0</v>
      </c>
      <c r="K148" s="21" t="s">
        <v>55</v>
      </c>
    </row>
    <row r="149" spans="1:11" s="2" customFormat="1" ht="14.25" customHeight="1" x14ac:dyDescent="0.25">
      <c r="A149" s="4">
        <f t="shared" si="3"/>
        <v>144</v>
      </c>
      <c r="B149" s="114"/>
      <c r="C149" s="31" t="s">
        <v>343</v>
      </c>
      <c r="D149" s="33" t="s">
        <v>233</v>
      </c>
      <c r="E149" s="86" t="s">
        <v>319</v>
      </c>
      <c r="F149" s="69">
        <v>1097.97019</v>
      </c>
      <c r="G149" s="20">
        <v>0</v>
      </c>
      <c r="H149" s="69">
        <v>1097.97019</v>
      </c>
      <c r="I149" s="20">
        <v>0</v>
      </c>
      <c r="J149" s="20">
        <v>0</v>
      </c>
      <c r="K149" s="21" t="s">
        <v>55</v>
      </c>
    </row>
    <row r="150" spans="1:11" s="2" customFormat="1" ht="12" customHeight="1" x14ac:dyDescent="0.25">
      <c r="A150" s="4">
        <f t="shared" si="3"/>
        <v>145</v>
      </c>
      <c r="B150" s="114"/>
      <c r="C150" s="31" t="s">
        <v>344</v>
      </c>
      <c r="D150" s="33" t="s">
        <v>155</v>
      </c>
      <c r="E150" s="86" t="s">
        <v>319</v>
      </c>
      <c r="F150" s="69">
        <v>354.53732000000002</v>
      </c>
      <c r="G150" s="20">
        <v>0</v>
      </c>
      <c r="H150" s="69">
        <v>354.53732000000002</v>
      </c>
      <c r="I150" s="20">
        <v>0</v>
      </c>
      <c r="J150" s="20">
        <v>0</v>
      </c>
      <c r="K150" s="21" t="s">
        <v>55</v>
      </c>
    </row>
    <row r="151" spans="1:11" s="2" customFormat="1" ht="13.5" customHeight="1" x14ac:dyDescent="0.25">
      <c r="A151" s="4">
        <f t="shared" si="3"/>
        <v>146</v>
      </c>
      <c r="B151" s="114"/>
      <c r="C151" s="31" t="s">
        <v>345</v>
      </c>
      <c r="D151" s="33" t="s">
        <v>233</v>
      </c>
      <c r="E151" s="86" t="s">
        <v>319</v>
      </c>
      <c r="F151" s="69">
        <v>355.41886</v>
      </c>
      <c r="G151" s="20">
        <v>0</v>
      </c>
      <c r="H151" s="20">
        <v>0</v>
      </c>
      <c r="I151" s="70">
        <v>355.41886</v>
      </c>
      <c r="J151" s="20">
        <v>0</v>
      </c>
      <c r="K151" s="21" t="s">
        <v>56</v>
      </c>
    </row>
    <row r="152" spans="1:11" s="2" customFormat="1" ht="14.25" customHeight="1" x14ac:dyDescent="0.25">
      <c r="A152" s="4">
        <f t="shared" si="3"/>
        <v>147</v>
      </c>
      <c r="B152" s="114"/>
      <c r="C152" s="31" t="s">
        <v>345</v>
      </c>
      <c r="D152" s="33" t="s">
        <v>233</v>
      </c>
      <c r="E152" s="86" t="s">
        <v>319</v>
      </c>
      <c r="F152" s="69">
        <v>1097.97019</v>
      </c>
      <c r="G152" s="20">
        <v>0</v>
      </c>
      <c r="H152" s="20">
        <v>0</v>
      </c>
      <c r="I152" s="70">
        <v>1097.97019</v>
      </c>
      <c r="J152" s="20">
        <v>0</v>
      </c>
      <c r="K152" s="21" t="s">
        <v>56</v>
      </c>
    </row>
    <row r="153" spans="1:11" s="2" customFormat="1" ht="12.75" customHeight="1" x14ac:dyDescent="0.25">
      <c r="A153" s="4">
        <f t="shared" si="3"/>
        <v>148</v>
      </c>
      <c r="B153" s="114"/>
      <c r="C153" s="31" t="s">
        <v>346</v>
      </c>
      <c r="D153" s="33" t="s">
        <v>155</v>
      </c>
      <c r="E153" s="86" t="s">
        <v>319</v>
      </c>
      <c r="F153" s="69">
        <v>354.53732000000002</v>
      </c>
      <c r="G153" s="20">
        <v>0</v>
      </c>
      <c r="H153" s="20">
        <v>0</v>
      </c>
      <c r="I153" s="70">
        <v>354.53732000000002</v>
      </c>
      <c r="J153" s="20">
        <v>0</v>
      </c>
      <c r="K153" s="21" t="s">
        <v>56</v>
      </c>
    </row>
    <row r="154" spans="1:11" s="2" customFormat="1" ht="27.75" customHeight="1" x14ac:dyDescent="0.25">
      <c r="A154" s="4">
        <f t="shared" si="3"/>
        <v>149</v>
      </c>
      <c r="B154" s="53" t="s">
        <v>236</v>
      </c>
      <c r="C154" s="31" t="s">
        <v>347</v>
      </c>
      <c r="D154" s="66" t="s">
        <v>30</v>
      </c>
      <c r="E154" s="86" t="s">
        <v>319</v>
      </c>
      <c r="F154" s="67">
        <f>533900/1000</f>
        <v>533.9</v>
      </c>
      <c r="G154" s="20">
        <v>0</v>
      </c>
      <c r="H154" s="67">
        <f>489408.26/1000</f>
        <v>489.40825999999998</v>
      </c>
      <c r="I154" s="68">
        <v>44.49174</v>
      </c>
      <c r="J154" s="20">
        <v>0</v>
      </c>
      <c r="K154" s="34" t="s">
        <v>175</v>
      </c>
    </row>
    <row r="155" spans="1:11" s="2" customFormat="1" ht="65.25" customHeight="1" x14ac:dyDescent="0.25">
      <c r="A155" s="4">
        <f>A154+1</f>
        <v>150</v>
      </c>
      <c r="B155" s="107" t="s">
        <v>289</v>
      </c>
      <c r="C155" s="35" t="s">
        <v>237</v>
      </c>
      <c r="D155" s="36" t="s">
        <v>238</v>
      </c>
      <c r="E155" s="86" t="s">
        <v>319</v>
      </c>
      <c r="F155" s="20">
        <f>G155+H155+I155+J155</f>
        <v>992.2</v>
      </c>
      <c r="G155" s="71">
        <f>992200/1000</f>
        <v>992.2</v>
      </c>
      <c r="H155" s="20">
        <v>0</v>
      </c>
      <c r="I155" s="20">
        <v>0</v>
      </c>
      <c r="J155" s="20">
        <v>0</v>
      </c>
      <c r="K155" s="37" t="s">
        <v>117</v>
      </c>
    </row>
    <row r="156" spans="1:11" s="2" customFormat="1" ht="25.5" customHeight="1" x14ac:dyDescent="0.25">
      <c r="A156" s="4">
        <f t="shared" si="3"/>
        <v>151</v>
      </c>
      <c r="B156" s="108"/>
      <c r="C156" s="35" t="s">
        <v>239</v>
      </c>
      <c r="D156" s="36" t="s">
        <v>240</v>
      </c>
      <c r="E156" s="86" t="s">
        <v>319</v>
      </c>
      <c r="F156" s="20">
        <f t="shared" ref="F156:F181" si="4">G156+H156+I156+J156</f>
        <v>3000</v>
      </c>
      <c r="G156" s="71">
        <f>3000000/1000</f>
        <v>3000</v>
      </c>
      <c r="H156" s="20">
        <v>0</v>
      </c>
      <c r="I156" s="20">
        <v>0</v>
      </c>
      <c r="J156" s="20">
        <v>0</v>
      </c>
      <c r="K156" s="37" t="s">
        <v>117</v>
      </c>
    </row>
    <row r="157" spans="1:11" s="2" customFormat="1" ht="42" customHeight="1" x14ac:dyDescent="0.25">
      <c r="A157" s="4">
        <f t="shared" si="3"/>
        <v>152</v>
      </c>
      <c r="B157" s="108"/>
      <c r="C157" s="35" t="s">
        <v>241</v>
      </c>
      <c r="D157" s="36" t="s">
        <v>242</v>
      </c>
      <c r="E157" s="86" t="s">
        <v>319</v>
      </c>
      <c r="F157" s="20">
        <f t="shared" si="4"/>
        <v>779.8676999999999</v>
      </c>
      <c r="G157" s="71">
        <f>779867.7/1000</f>
        <v>779.8676999999999</v>
      </c>
      <c r="H157" s="20">
        <v>0</v>
      </c>
      <c r="I157" s="20">
        <v>0</v>
      </c>
      <c r="J157" s="20">
        <v>0</v>
      </c>
      <c r="K157" s="37" t="s">
        <v>117</v>
      </c>
    </row>
    <row r="158" spans="1:11" s="2" customFormat="1" ht="39" customHeight="1" x14ac:dyDescent="0.25">
      <c r="A158" s="4">
        <f t="shared" si="3"/>
        <v>153</v>
      </c>
      <c r="B158" s="108"/>
      <c r="C158" s="35" t="s">
        <v>243</v>
      </c>
      <c r="D158" s="36" t="s">
        <v>244</v>
      </c>
      <c r="E158" s="86" t="s">
        <v>319</v>
      </c>
      <c r="F158" s="20">
        <f t="shared" si="4"/>
        <v>998.29045999999994</v>
      </c>
      <c r="G158" s="71">
        <f>998290.46/1000</f>
        <v>998.29045999999994</v>
      </c>
      <c r="H158" s="20">
        <v>0</v>
      </c>
      <c r="I158" s="20">
        <v>0</v>
      </c>
      <c r="J158" s="20">
        <v>0</v>
      </c>
      <c r="K158" s="37" t="s">
        <v>117</v>
      </c>
    </row>
    <row r="159" spans="1:11" s="2" customFormat="1" ht="42" customHeight="1" x14ac:dyDescent="0.25">
      <c r="A159" s="4">
        <f t="shared" si="3"/>
        <v>154</v>
      </c>
      <c r="B159" s="108"/>
      <c r="C159" s="35" t="s">
        <v>245</v>
      </c>
      <c r="D159" s="36" t="s">
        <v>246</v>
      </c>
      <c r="E159" s="86" t="s">
        <v>319</v>
      </c>
      <c r="F159" s="20">
        <f t="shared" si="4"/>
        <v>977.49</v>
      </c>
      <c r="G159" s="71">
        <f>977490/1000</f>
        <v>977.49</v>
      </c>
      <c r="H159" s="20">
        <v>0</v>
      </c>
      <c r="I159" s="20">
        <v>0</v>
      </c>
      <c r="J159" s="20">
        <v>0</v>
      </c>
      <c r="K159" s="37" t="s">
        <v>117</v>
      </c>
    </row>
    <row r="160" spans="1:11" s="2" customFormat="1" ht="48.75" customHeight="1" x14ac:dyDescent="0.25">
      <c r="A160" s="4">
        <f t="shared" si="3"/>
        <v>155</v>
      </c>
      <c r="B160" s="108"/>
      <c r="C160" s="35" t="s">
        <v>247</v>
      </c>
      <c r="D160" s="36" t="s">
        <v>248</v>
      </c>
      <c r="E160" s="86" t="s">
        <v>319</v>
      </c>
      <c r="F160" s="20">
        <f t="shared" si="4"/>
        <v>2858.7</v>
      </c>
      <c r="G160" s="71">
        <f>2858700/1000</f>
        <v>2858.7</v>
      </c>
      <c r="H160" s="20">
        <v>0</v>
      </c>
      <c r="I160" s="20">
        <v>0</v>
      </c>
      <c r="J160" s="20">
        <v>0</v>
      </c>
      <c r="K160" s="37" t="s">
        <v>117</v>
      </c>
    </row>
    <row r="161" spans="1:11" s="2" customFormat="1" ht="52.5" customHeight="1" x14ac:dyDescent="0.25">
      <c r="A161" s="4">
        <f t="shared" si="3"/>
        <v>156</v>
      </c>
      <c r="B161" s="108"/>
      <c r="C161" s="35" t="s">
        <v>249</v>
      </c>
      <c r="D161" s="36" t="s">
        <v>250</v>
      </c>
      <c r="E161" s="86" t="s">
        <v>319</v>
      </c>
      <c r="F161" s="20">
        <f t="shared" si="4"/>
        <v>1027.2</v>
      </c>
      <c r="G161" s="71">
        <f>1027200/1000</f>
        <v>1027.2</v>
      </c>
      <c r="H161" s="20">
        <v>0</v>
      </c>
      <c r="I161" s="20">
        <v>0</v>
      </c>
      <c r="J161" s="20">
        <v>0</v>
      </c>
      <c r="K161" s="37" t="s">
        <v>54</v>
      </c>
    </row>
    <row r="162" spans="1:11" s="2" customFormat="1" ht="54.75" customHeight="1" x14ac:dyDescent="0.25">
      <c r="A162" s="4">
        <f t="shared" si="3"/>
        <v>157</v>
      </c>
      <c r="B162" s="108"/>
      <c r="C162" s="35" t="s">
        <v>251</v>
      </c>
      <c r="D162" s="36" t="s">
        <v>252</v>
      </c>
      <c r="E162" s="86" t="s">
        <v>319</v>
      </c>
      <c r="F162" s="20">
        <f t="shared" si="4"/>
        <v>6717.3</v>
      </c>
      <c r="G162" s="71">
        <f>6717300/1000</f>
        <v>6717.3</v>
      </c>
      <c r="H162" s="20">
        <v>0</v>
      </c>
      <c r="I162" s="20">
        <v>0</v>
      </c>
      <c r="J162" s="20">
        <v>0</v>
      </c>
      <c r="K162" s="37" t="s">
        <v>54</v>
      </c>
    </row>
    <row r="163" spans="1:11" s="2" customFormat="1" ht="51" customHeight="1" x14ac:dyDescent="0.25">
      <c r="A163" s="4">
        <f t="shared" si="3"/>
        <v>158</v>
      </c>
      <c r="B163" s="108"/>
      <c r="C163" s="35" t="s">
        <v>253</v>
      </c>
      <c r="D163" s="36" t="s">
        <v>254</v>
      </c>
      <c r="E163" s="86" t="s">
        <v>319</v>
      </c>
      <c r="F163" s="20">
        <f t="shared" si="4"/>
        <v>714.6</v>
      </c>
      <c r="G163" s="71">
        <f>714600/1000</f>
        <v>714.6</v>
      </c>
      <c r="H163" s="20">
        <v>0</v>
      </c>
      <c r="I163" s="20">
        <v>0</v>
      </c>
      <c r="J163" s="20">
        <v>0</v>
      </c>
      <c r="K163" s="37" t="s">
        <v>54</v>
      </c>
    </row>
    <row r="164" spans="1:11" s="2" customFormat="1" ht="48.75" customHeight="1" x14ac:dyDescent="0.25">
      <c r="A164" s="4">
        <f t="shared" si="3"/>
        <v>159</v>
      </c>
      <c r="B164" s="108"/>
      <c r="C164" s="35" t="s">
        <v>255</v>
      </c>
      <c r="D164" s="36" t="s">
        <v>256</v>
      </c>
      <c r="E164" s="86" t="s">
        <v>319</v>
      </c>
      <c r="F164" s="20">
        <f t="shared" si="4"/>
        <v>2724.4</v>
      </c>
      <c r="G164" s="71">
        <f>2724400/1000</f>
        <v>2724.4</v>
      </c>
      <c r="H164" s="20">
        <v>0</v>
      </c>
      <c r="I164" s="20">
        <v>0</v>
      </c>
      <c r="J164" s="20">
        <v>0</v>
      </c>
      <c r="K164" s="37" t="s">
        <v>54</v>
      </c>
    </row>
    <row r="165" spans="1:11" s="2" customFormat="1" ht="51.75" customHeight="1" x14ac:dyDescent="0.25">
      <c r="A165" s="4">
        <f t="shared" si="3"/>
        <v>160</v>
      </c>
      <c r="B165" s="108"/>
      <c r="C165" s="35" t="s">
        <v>257</v>
      </c>
      <c r="D165" s="36" t="s">
        <v>258</v>
      </c>
      <c r="E165" s="86" t="s">
        <v>319</v>
      </c>
      <c r="F165" s="20">
        <f t="shared" si="4"/>
        <v>810.6</v>
      </c>
      <c r="G165" s="71">
        <f>810600/1000</f>
        <v>810.6</v>
      </c>
      <c r="H165" s="20">
        <v>0</v>
      </c>
      <c r="I165" s="20">
        <v>0</v>
      </c>
      <c r="J165" s="20">
        <v>0</v>
      </c>
      <c r="K165" s="37" t="s">
        <v>54</v>
      </c>
    </row>
    <row r="166" spans="1:11" s="2" customFormat="1" ht="51" customHeight="1" x14ac:dyDescent="0.25">
      <c r="A166" s="4">
        <f t="shared" si="3"/>
        <v>161</v>
      </c>
      <c r="B166" s="108"/>
      <c r="C166" s="35" t="s">
        <v>259</v>
      </c>
      <c r="D166" s="36" t="s">
        <v>260</v>
      </c>
      <c r="E166" s="86" t="s">
        <v>319</v>
      </c>
      <c r="F166" s="20">
        <f t="shared" si="4"/>
        <v>10380.6</v>
      </c>
      <c r="G166" s="71">
        <f>10380600/1000</f>
        <v>10380.6</v>
      </c>
      <c r="H166" s="20">
        <v>0</v>
      </c>
      <c r="I166" s="20">
        <v>0</v>
      </c>
      <c r="J166" s="20">
        <v>0</v>
      </c>
      <c r="K166" s="37" t="s">
        <v>349</v>
      </c>
    </row>
    <row r="167" spans="1:11" s="2" customFormat="1" ht="54" customHeight="1" x14ac:dyDescent="0.25">
      <c r="A167" s="4">
        <f t="shared" si="3"/>
        <v>162</v>
      </c>
      <c r="B167" s="108"/>
      <c r="C167" s="38" t="s">
        <v>261</v>
      </c>
      <c r="D167" s="36" t="s">
        <v>262</v>
      </c>
      <c r="E167" s="86" t="s">
        <v>319</v>
      </c>
      <c r="F167" s="20">
        <f t="shared" si="4"/>
        <v>16000</v>
      </c>
      <c r="G167" s="71">
        <f>16000000/1000</f>
        <v>16000</v>
      </c>
      <c r="H167" s="20">
        <v>0</v>
      </c>
      <c r="I167" s="20">
        <v>0</v>
      </c>
      <c r="J167" s="20">
        <v>0</v>
      </c>
      <c r="K167" s="37" t="s">
        <v>349</v>
      </c>
    </row>
    <row r="168" spans="1:11" s="2" customFormat="1" ht="98.25" customHeight="1" x14ac:dyDescent="0.25">
      <c r="A168" s="4">
        <f t="shared" si="3"/>
        <v>163</v>
      </c>
      <c r="B168" s="108"/>
      <c r="C168" s="35" t="s">
        <v>263</v>
      </c>
      <c r="D168" s="36" t="s">
        <v>264</v>
      </c>
      <c r="E168" s="86" t="s">
        <v>319</v>
      </c>
      <c r="F168" s="20">
        <f t="shared" si="4"/>
        <v>3180.5</v>
      </c>
      <c r="G168" s="71">
        <f>3180500/1000</f>
        <v>3180.5</v>
      </c>
      <c r="H168" s="20">
        <v>0</v>
      </c>
      <c r="I168" s="20">
        <v>0</v>
      </c>
      <c r="J168" s="20">
        <v>0</v>
      </c>
      <c r="K168" s="37" t="s">
        <v>349</v>
      </c>
    </row>
    <row r="169" spans="1:11" s="2" customFormat="1" ht="66.75" customHeight="1" x14ac:dyDescent="0.25">
      <c r="A169" s="4">
        <f t="shared" si="3"/>
        <v>164</v>
      </c>
      <c r="B169" s="108"/>
      <c r="C169" s="35" t="s">
        <v>265</v>
      </c>
      <c r="D169" s="36" t="s">
        <v>266</v>
      </c>
      <c r="E169" s="86" t="s">
        <v>319</v>
      </c>
      <c r="F169" s="20">
        <f t="shared" si="4"/>
        <v>7367.8</v>
      </c>
      <c r="G169" s="71">
        <f>7367800/1000</f>
        <v>7367.8</v>
      </c>
      <c r="H169" s="20">
        <v>0</v>
      </c>
      <c r="I169" s="20">
        <v>0</v>
      </c>
      <c r="J169" s="20">
        <v>0</v>
      </c>
      <c r="K169" s="37" t="s">
        <v>349</v>
      </c>
    </row>
    <row r="170" spans="1:11" s="2" customFormat="1" ht="57.75" customHeight="1" x14ac:dyDescent="0.25">
      <c r="A170" s="4">
        <f t="shared" si="3"/>
        <v>165</v>
      </c>
      <c r="B170" s="108"/>
      <c r="C170" s="35" t="s">
        <v>267</v>
      </c>
      <c r="D170" s="36" t="s">
        <v>268</v>
      </c>
      <c r="E170" s="86" t="s">
        <v>319</v>
      </c>
      <c r="F170" s="20">
        <f t="shared" si="4"/>
        <v>1402.8</v>
      </c>
      <c r="G170" s="71">
        <f>1402800/1000</f>
        <v>1402.8</v>
      </c>
      <c r="H170" s="20">
        <v>0</v>
      </c>
      <c r="I170" s="20">
        <v>0</v>
      </c>
      <c r="J170" s="20">
        <v>0</v>
      </c>
      <c r="K170" s="37" t="s">
        <v>349</v>
      </c>
    </row>
    <row r="171" spans="1:11" s="2" customFormat="1" ht="60" customHeight="1" x14ac:dyDescent="0.25">
      <c r="A171" s="4">
        <f t="shared" si="3"/>
        <v>166</v>
      </c>
      <c r="B171" s="108"/>
      <c r="C171" s="35" t="s">
        <v>269</v>
      </c>
      <c r="D171" s="36" t="s">
        <v>270</v>
      </c>
      <c r="E171" s="86" t="s">
        <v>319</v>
      </c>
      <c r="F171" s="20">
        <f t="shared" si="4"/>
        <v>11928.2</v>
      </c>
      <c r="G171" s="71">
        <f>11928200/1000</f>
        <v>11928.2</v>
      </c>
      <c r="H171" s="20">
        <v>0</v>
      </c>
      <c r="I171" s="20">
        <v>0</v>
      </c>
      <c r="J171" s="20">
        <v>0</v>
      </c>
      <c r="K171" s="37" t="s">
        <v>349</v>
      </c>
    </row>
    <row r="172" spans="1:11" s="2" customFormat="1" ht="58.5" customHeight="1" x14ac:dyDescent="0.25">
      <c r="A172" s="4">
        <f t="shared" si="3"/>
        <v>167</v>
      </c>
      <c r="B172" s="108"/>
      <c r="C172" s="35" t="s">
        <v>271</v>
      </c>
      <c r="D172" s="36" t="s">
        <v>272</v>
      </c>
      <c r="E172" s="86" t="s">
        <v>319</v>
      </c>
      <c r="F172" s="20">
        <f t="shared" si="4"/>
        <v>4386.1000000000004</v>
      </c>
      <c r="G172" s="71">
        <f>4386100/1000</f>
        <v>4386.1000000000004</v>
      </c>
      <c r="H172" s="20">
        <v>0</v>
      </c>
      <c r="I172" s="20">
        <v>0</v>
      </c>
      <c r="J172" s="20">
        <v>0</v>
      </c>
      <c r="K172" s="37" t="s">
        <v>349</v>
      </c>
    </row>
    <row r="173" spans="1:11" s="2" customFormat="1" ht="78.75" customHeight="1" x14ac:dyDescent="0.25">
      <c r="A173" s="4">
        <f t="shared" si="3"/>
        <v>168</v>
      </c>
      <c r="B173" s="108"/>
      <c r="C173" s="35" t="s">
        <v>273</v>
      </c>
      <c r="D173" s="36" t="s">
        <v>274</v>
      </c>
      <c r="E173" s="86" t="s">
        <v>319</v>
      </c>
      <c r="F173" s="20">
        <f t="shared" si="4"/>
        <v>3850.2</v>
      </c>
      <c r="G173" s="71">
        <f>3850200/1000</f>
        <v>3850.2</v>
      </c>
      <c r="H173" s="20">
        <v>0</v>
      </c>
      <c r="I173" s="20">
        <v>0</v>
      </c>
      <c r="J173" s="20">
        <v>0</v>
      </c>
      <c r="K173" s="37" t="s">
        <v>349</v>
      </c>
    </row>
    <row r="174" spans="1:11" s="2" customFormat="1" ht="58.5" customHeight="1" x14ac:dyDescent="0.25">
      <c r="A174" s="4">
        <f t="shared" si="3"/>
        <v>169</v>
      </c>
      <c r="B174" s="108"/>
      <c r="C174" s="35" t="s">
        <v>275</v>
      </c>
      <c r="D174" s="36" t="s">
        <v>276</v>
      </c>
      <c r="E174" s="86" t="s">
        <v>319</v>
      </c>
      <c r="F174" s="20">
        <f t="shared" si="4"/>
        <v>1758.5</v>
      </c>
      <c r="G174" s="71">
        <f>1758500/1000</f>
        <v>1758.5</v>
      </c>
      <c r="H174" s="20">
        <v>0</v>
      </c>
      <c r="I174" s="20">
        <v>0</v>
      </c>
      <c r="J174" s="20">
        <v>0</v>
      </c>
      <c r="K174" s="37" t="s">
        <v>349</v>
      </c>
    </row>
    <row r="175" spans="1:11" s="2" customFormat="1" ht="39" customHeight="1" x14ac:dyDescent="0.25">
      <c r="A175" s="4">
        <f t="shared" si="3"/>
        <v>170</v>
      </c>
      <c r="B175" s="108"/>
      <c r="C175" s="35" t="s">
        <v>277</v>
      </c>
      <c r="D175" s="36" t="s">
        <v>278</v>
      </c>
      <c r="E175" s="86" t="s">
        <v>319</v>
      </c>
      <c r="F175" s="20">
        <f t="shared" si="4"/>
        <v>7482.7</v>
      </c>
      <c r="G175" s="71">
        <f>7482700/1000</f>
        <v>7482.7</v>
      </c>
      <c r="H175" s="20">
        <v>0</v>
      </c>
      <c r="I175" s="20">
        <v>0</v>
      </c>
      <c r="J175" s="20">
        <v>0</v>
      </c>
      <c r="K175" s="37" t="s">
        <v>349</v>
      </c>
    </row>
    <row r="176" spans="1:11" s="2" customFormat="1" ht="42" customHeight="1" x14ac:dyDescent="0.25">
      <c r="A176" s="4">
        <f t="shared" si="3"/>
        <v>171</v>
      </c>
      <c r="B176" s="108"/>
      <c r="C176" s="35" t="s">
        <v>279</v>
      </c>
      <c r="D176" s="36" t="s">
        <v>280</v>
      </c>
      <c r="E176" s="86" t="s">
        <v>319</v>
      </c>
      <c r="F176" s="20">
        <f t="shared" si="4"/>
        <v>7140.6</v>
      </c>
      <c r="G176" s="71">
        <f>7140600/1000</f>
        <v>7140.6</v>
      </c>
      <c r="H176" s="20">
        <v>0</v>
      </c>
      <c r="I176" s="20">
        <v>0</v>
      </c>
      <c r="J176" s="20">
        <v>0</v>
      </c>
      <c r="K176" s="37" t="s">
        <v>349</v>
      </c>
    </row>
    <row r="177" spans="1:11" s="2" customFormat="1" ht="42" customHeight="1" x14ac:dyDescent="0.25">
      <c r="A177" s="4">
        <f t="shared" si="3"/>
        <v>172</v>
      </c>
      <c r="B177" s="108"/>
      <c r="C177" s="35" t="s">
        <v>281</v>
      </c>
      <c r="D177" s="36" t="s">
        <v>282</v>
      </c>
      <c r="E177" s="86" t="s">
        <v>319</v>
      </c>
      <c r="F177" s="26">
        <f t="shared" si="4"/>
        <v>1227</v>
      </c>
      <c r="G177" s="71">
        <f>1227000/1000</f>
        <v>1227</v>
      </c>
      <c r="H177" s="26">
        <v>0</v>
      </c>
      <c r="I177" s="26">
        <v>0</v>
      </c>
      <c r="J177" s="26">
        <v>0</v>
      </c>
      <c r="K177" s="37" t="s">
        <v>116</v>
      </c>
    </row>
    <row r="178" spans="1:11" s="2" customFormat="1" ht="37.5" customHeight="1" x14ac:dyDescent="0.25">
      <c r="A178" s="4">
        <f t="shared" si="3"/>
        <v>173</v>
      </c>
      <c r="B178" s="108"/>
      <c r="C178" s="35" t="s">
        <v>283</v>
      </c>
      <c r="D178" s="36" t="s">
        <v>284</v>
      </c>
      <c r="E178" s="86" t="s">
        <v>319</v>
      </c>
      <c r="F178" s="20">
        <f t="shared" si="4"/>
        <v>2150.8000000000002</v>
      </c>
      <c r="G178" s="71">
        <f>2150800/1000</f>
        <v>2150.8000000000002</v>
      </c>
      <c r="H178" s="20">
        <v>0</v>
      </c>
      <c r="I178" s="20">
        <v>0</v>
      </c>
      <c r="J178" s="20">
        <v>0</v>
      </c>
      <c r="K178" s="37" t="s">
        <v>116</v>
      </c>
    </row>
    <row r="179" spans="1:11" s="2" customFormat="1" ht="60.75" customHeight="1" x14ac:dyDescent="0.25">
      <c r="A179" s="4">
        <f t="shared" si="3"/>
        <v>174</v>
      </c>
      <c r="B179" s="108"/>
      <c r="C179" s="35" t="s">
        <v>408</v>
      </c>
      <c r="D179" s="36" t="s">
        <v>285</v>
      </c>
      <c r="E179" s="86" t="s">
        <v>319</v>
      </c>
      <c r="F179" s="20">
        <f t="shared" si="4"/>
        <v>3664.6</v>
      </c>
      <c r="G179" s="71">
        <f>3664600/1000</f>
        <v>3664.6</v>
      </c>
      <c r="H179" s="20">
        <v>0</v>
      </c>
      <c r="I179" s="20">
        <v>0</v>
      </c>
      <c r="J179" s="20">
        <v>0</v>
      </c>
      <c r="K179" s="37" t="s">
        <v>116</v>
      </c>
    </row>
    <row r="180" spans="1:11" s="2" customFormat="1" ht="51" customHeight="1" x14ac:dyDescent="0.25">
      <c r="A180" s="4">
        <f t="shared" si="3"/>
        <v>175</v>
      </c>
      <c r="B180" s="108"/>
      <c r="C180" s="35" t="s">
        <v>286</v>
      </c>
      <c r="D180" s="36" t="s">
        <v>287</v>
      </c>
      <c r="E180" s="86" t="s">
        <v>319</v>
      </c>
      <c r="F180" s="20">
        <f t="shared" si="4"/>
        <v>6322.5</v>
      </c>
      <c r="G180" s="71">
        <f>6322500/1000</f>
        <v>6322.5</v>
      </c>
      <c r="H180" s="20">
        <v>0</v>
      </c>
      <c r="I180" s="20">
        <v>0</v>
      </c>
      <c r="J180" s="20">
        <v>0</v>
      </c>
      <c r="K180" s="37" t="s">
        <v>116</v>
      </c>
    </row>
    <row r="181" spans="1:11" s="2" customFormat="1" ht="38.25" customHeight="1" x14ac:dyDescent="0.25">
      <c r="A181" s="4">
        <f t="shared" ref="A181:A203" si="5">A180+1</f>
        <v>176</v>
      </c>
      <c r="B181" s="108"/>
      <c r="C181" s="38" t="s">
        <v>288</v>
      </c>
      <c r="D181" s="36" t="s">
        <v>240</v>
      </c>
      <c r="E181" s="86" t="s">
        <v>319</v>
      </c>
      <c r="F181" s="20">
        <f t="shared" si="4"/>
        <v>17626</v>
      </c>
      <c r="G181" s="71">
        <f>17626000/1000</f>
        <v>17626</v>
      </c>
      <c r="H181" s="20">
        <v>0</v>
      </c>
      <c r="I181" s="20">
        <v>0</v>
      </c>
      <c r="J181" s="20">
        <v>0</v>
      </c>
      <c r="K181" s="37" t="s">
        <v>177</v>
      </c>
    </row>
    <row r="182" spans="1:11" s="2" customFormat="1" ht="29.25" customHeight="1" x14ac:dyDescent="0.25">
      <c r="A182" s="4">
        <f t="shared" si="5"/>
        <v>177</v>
      </c>
      <c r="B182" s="108"/>
      <c r="C182" s="22" t="s">
        <v>290</v>
      </c>
      <c r="D182" s="56" t="s">
        <v>291</v>
      </c>
      <c r="E182" s="88" t="s">
        <v>319</v>
      </c>
      <c r="F182" s="26">
        <v>965.3</v>
      </c>
      <c r="G182" s="26">
        <v>0</v>
      </c>
      <c r="H182" s="26">
        <f>884858.26/1000</f>
        <v>884.85825999999997</v>
      </c>
      <c r="I182" s="26">
        <v>80.44</v>
      </c>
      <c r="J182" s="26">
        <v>0</v>
      </c>
      <c r="K182" s="34" t="s">
        <v>175</v>
      </c>
    </row>
    <row r="183" spans="1:11" s="2" customFormat="1" ht="24" customHeight="1" x14ac:dyDescent="0.25">
      <c r="A183" s="4">
        <f t="shared" si="5"/>
        <v>178</v>
      </c>
      <c r="B183" s="108"/>
      <c r="C183" s="22" t="s">
        <v>292</v>
      </c>
      <c r="D183" s="56" t="s">
        <v>293</v>
      </c>
      <c r="E183" s="88" t="s">
        <v>319</v>
      </c>
      <c r="F183" s="26">
        <v>924</v>
      </c>
      <c r="G183" s="26">
        <v>0</v>
      </c>
      <c r="H183" s="26">
        <f>924000/1000</f>
        <v>924</v>
      </c>
      <c r="I183" s="26">
        <v>0</v>
      </c>
      <c r="J183" s="26">
        <v>0</v>
      </c>
      <c r="K183" s="34" t="s">
        <v>175</v>
      </c>
    </row>
    <row r="184" spans="1:11" s="2" customFormat="1" ht="27" customHeight="1" x14ac:dyDescent="0.25">
      <c r="A184" s="4">
        <f t="shared" si="5"/>
        <v>179</v>
      </c>
      <c r="B184" s="108"/>
      <c r="C184" s="22" t="s">
        <v>294</v>
      </c>
      <c r="D184" s="56" t="s">
        <v>295</v>
      </c>
      <c r="E184" s="88" t="s">
        <v>319</v>
      </c>
      <c r="F184" s="26">
        <v>2909</v>
      </c>
      <c r="G184" s="26">
        <v>0</v>
      </c>
      <c r="H184" s="26">
        <f>2666583.26/1000</f>
        <v>2666.5832599999999</v>
      </c>
      <c r="I184" s="26">
        <v>242.42</v>
      </c>
      <c r="J184" s="26">
        <v>0</v>
      </c>
      <c r="K184" s="34" t="s">
        <v>175</v>
      </c>
    </row>
    <row r="185" spans="1:11" s="2" customFormat="1" ht="20.25" customHeight="1" x14ac:dyDescent="0.25">
      <c r="A185" s="4">
        <f>A184+1</f>
        <v>180</v>
      </c>
      <c r="B185" s="107" t="s">
        <v>314</v>
      </c>
      <c r="C185" s="39" t="s">
        <v>356</v>
      </c>
      <c r="D185" s="40" t="s">
        <v>296</v>
      </c>
      <c r="E185" s="86" t="s">
        <v>319</v>
      </c>
      <c r="F185" s="20">
        <v>2559.2285699999998</v>
      </c>
      <c r="G185" s="72">
        <v>2559.2285699999998</v>
      </c>
      <c r="H185" s="20">
        <v>0</v>
      </c>
      <c r="I185" s="20">
        <v>0</v>
      </c>
      <c r="J185" s="20">
        <v>0</v>
      </c>
      <c r="K185" s="41" t="s">
        <v>349</v>
      </c>
    </row>
    <row r="186" spans="1:11" s="2" customFormat="1" ht="15.75" customHeight="1" x14ac:dyDescent="0.25">
      <c r="A186" s="4">
        <f t="shared" si="5"/>
        <v>181</v>
      </c>
      <c r="B186" s="108"/>
      <c r="C186" s="39" t="s">
        <v>357</v>
      </c>
      <c r="D186" s="40" t="s">
        <v>297</v>
      </c>
      <c r="E186" s="86" t="s">
        <v>319</v>
      </c>
      <c r="F186" s="20">
        <v>605.9</v>
      </c>
      <c r="G186" s="20">
        <v>605.9</v>
      </c>
      <c r="H186" s="20">
        <v>0</v>
      </c>
      <c r="I186" s="20">
        <v>0</v>
      </c>
      <c r="J186" s="20">
        <v>0</v>
      </c>
      <c r="K186" s="41" t="s">
        <v>349</v>
      </c>
    </row>
    <row r="187" spans="1:11" s="2" customFormat="1" ht="27.75" customHeight="1" x14ac:dyDescent="0.25">
      <c r="A187" s="4">
        <f t="shared" si="5"/>
        <v>182</v>
      </c>
      <c r="B187" s="108"/>
      <c r="C187" s="12" t="s">
        <v>407</v>
      </c>
      <c r="D187" s="8" t="s">
        <v>298</v>
      </c>
      <c r="E187" s="86" t="s">
        <v>319</v>
      </c>
      <c r="F187" s="20">
        <v>2605.1999999999998</v>
      </c>
      <c r="G187" s="20">
        <v>2605.1999999999998</v>
      </c>
      <c r="H187" s="20">
        <v>0</v>
      </c>
      <c r="I187" s="20">
        <v>0</v>
      </c>
      <c r="J187" s="20">
        <v>0</v>
      </c>
      <c r="K187" s="41" t="s">
        <v>349</v>
      </c>
    </row>
    <row r="188" spans="1:11" s="2" customFormat="1" ht="27.75" customHeight="1" x14ac:dyDescent="0.25">
      <c r="A188" s="4">
        <f t="shared" si="5"/>
        <v>183</v>
      </c>
      <c r="B188" s="108"/>
      <c r="C188" s="12" t="s">
        <v>406</v>
      </c>
      <c r="D188" s="8" t="s">
        <v>298</v>
      </c>
      <c r="E188" s="86" t="s">
        <v>319</v>
      </c>
      <c r="F188" s="20">
        <v>1337.1</v>
      </c>
      <c r="G188" s="20">
        <v>1337.1</v>
      </c>
      <c r="H188" s="20">
        <v>0</v>
      </c>
      <c r="I188" s="20">
        <v>0</v>
      </c>
      <c r="J188" s="20">
        <v>0</v>
      </c>
      <c r="K188" s="42" t="s">
        <v>116</v>
      </c>
    </row>
    <row r="189" spans="1:11" s="2" customFormat="1" ht="27.75" customHeight="1" x14ac:dyDescent="0.25">
      <c r="A189" s="4">
        <f t="shared" si="5"/>
        <v>184</v>
      </c>
      <c r="B189" s="108"/>
      <c r="C189" s="39" t="s">
        <v>405</v>
      </c>
      <c r="D189" s="40" t="s">
        <v>299</v>
      </c>
      <c r="E189" s="86" t="s">
        <v>319</v>
      </c>
      <c r="F189" s="20">
        <v>75.035939999999997</v>
      </c>
      <c r="G189" s="20">
        <v>75.035939999999997</v>
      </c>
      <c r="H189" s="20">
        <v>0</v>
      </c>
      <c r="I189" s="20">
        <v>0</v>
      </c>
      <c r="J189" s="20">
        <v>0</v>
      </c>
      <c r="K189" s="42" t="s">
        <v>116</v>
      </c>
    </row>
    <row r="190" spans="1:11" s="2" customFormat="1" ht="27.75" customHeight="1" x14ac:dyDescent="0.25">
      <c r="A190" s="4">
        <f t="shared" si="5"/>
        <v>185</v>
      </c>
      <c r="B190" s="108"/>
      <c r="C190" s="43" t="s">
        <v>404</v>
      </c>
      <c r="D190" s="44" t="s">
        <v>300</v>
      </c>
      <c r="E190" s="86" t="s">
        <v>319</v>
      </c>
      <c r="F190" s="26">
        <v>179.71668</v>
      </c>
      <c r="G190" s="26">
        <v>0</v>
      </c>
      <c r="H190" s="26">
        <v>164.74029000000002</v>
      </c>
      <c r="I190" s="26">
        <v>14.98</v>
      </c>
      <c r="J190" s="20">
        <v>0</v>
      </c>
      <c r="K190" s="42" t="s">
        <v>350</v>
      </c>
    </row>
    <row r="191" spans="1:11" s="2" customFormat="1" ht="27.75" customHeight="1" x14ac:dyDescent="0.25">
      <c r="A191" s="4">
        <f t="shared" si="5"/>
        <v>186</v>
      </c>
      <c r="B191" s="108"/>
      <c r="C191" s="43" t="s">
        <v>403</v>
      </c>
      <c r="D191" s="45" t="s">
        <v>301</v>
      </c>
      <c r="E191" s="86" t="s">
        <v>319</v>
      </c>
      <c r="F191" s="20">
        <v>1484.73768</v>
      </c>
      <c r="G191" s="20">
        <v>0</v>
      </c>
      <c r="H191" s="20">
        <v>1361.00954</v>
      </c>
      <c r="I191" s="20">
        <v>123.73</v>
      </c>
      <c r="J191" s="20">
        <v>0</v>
      </c>
      <c r="K191" s="46" t="s">
        <v>351</v>
      </c>
    </row>
    <row r="192" spans="1:11" s="2" customFormat="1" ht="27.75" customHeight="1" x14ac:dyDescent="0.25">
      <c r="A192" s="4">
        <f t="shared" si="5"/>
        <v>187</v>
      </c>
      <c r="B192" s="108"/>
      <c r="C192" s="43" t="s">
        <v>402</v>
      </c>
      <c r="D192" s="45" t="s">
        <v>302</v>
      </c>
      <c r="E192" s="86" t="s">
        <v>319</v>
      </c>
      <c r="F192" s="20">
        <v>272.14999999999998</v>
      </c>
      <c r="G192" s="20">
        <v>0</v>
      </c>
      <c r="H192" s="20">
        <v>249.46899999999999</v>
      </c>
      <c r="I192" s="20">
        <v>22.68</v>
      </c>
      <c r="J192" s="20">
        <v>0</v>
      </c>
      <c r="K192" s="34" t="s">
        <v>177</v>
      </c>
    </row>
    <row r="193" spans="1:11" s="2" customFormat="1" ht="61.5" customHeight="1" x14ac:dyDescent="0.25">
      <c r="A193" s="4">
        <f t="shared" si="5"/>
        <v>188</v>
      </c>
      <c r="B193" s="108"/>
      <c r="C193" s="43" t="s">
        <v>401</v>
      </c>
      <c r="D193" s="45" t="s">
        <v>303</v>
      </c>
      <c r="E193" s="86" t="s">
        <v>319</v>
      </c>
      <c r="F193" s="20">
        <v>380.38506999999998</v>
      </c>
      <c r="G193" s="20">
        <v>0</v>
      </c>
      <c r="H193" s="20">
        <v>348.65434999999997</v>
      </c>
      <c r="I193" s="20">
        <v>31.73</v>
      </c>
      <c r="J193" s="20">
        <v>0</v>
      </c>
      <c r="K193" s="34" t="s">
        <v>177</v>
      </c>
    </row>
    <row r="194" spans="1:11" s="2" customFormat="1" ht="43.5" customHeight="1" x14ac:dyDescent="0.25">
      <c r="A194" s="4">
        <f t="shared" si="5"/>
        <v>189</v>
      </c>
      <c r="B194" s="108"/>
      <c r="C194" s="43" t="s">
        <v>400</v>
      </c>
      <c r="D194" s="45" t="s">
        <v>304</v>
      </c>
      <c r="E194" s="86" t="s">
        <v>319</v>
      </c>
      <c r="F194" s="20">
        <v>1283.7293999999999</v>
      </c>
      <c r="G194" s="20">
        <v>0</v>
      </c>
      <c r="H194" s="20">
        <v>1175.18995</v>
      </c>
      <c r="I194" s="20">
        <v>108.54</v>
      </c>
      <c r="J194" s="20">
        <v>0</v>
      </c>
      <c r="K194" s="34" t="s">
        <v>177</v>
      </c>
    </row>
    <row r="195" spans="1:11" s="2" customFormat="1" ht="39.75" customHeight="1" x14ac:dyDescent="0.25">
      <c r="A195" s="4">
        <f t="shared" si="5"/>
        <v>190</v>
      </c>
      <c r="B195" s="108"/>
      <c r="C195" s="43" t="s">
        <v>399</v>
      </c>
      <c r="D195" s="45" t="s">
        <v>305</v>
      </c>
      <c r="E195" s="86" t="s">
        <v>319</v>
      </c>
      <c r="F195" s="20">
        <v>463.4</v>
      </c>
      <c r="G195" s="20">
        <v>0</v>
      </c>
      <c r="H195" s="20">
        <v>424.78689000000003</v>
      </c>
      <c r="I195" s="20">
        <v>38.619999999999997</v>
      </c>
      <c r="J195" s="20">
        <v>0</v>
      </c>
      <c r="K195" s="34" t="s">
        <v>177</v>
      </c>
    </row>
    <row r="196" spans="1:11" s="2" customFormat="1" ht="35.25" customHeight="1" x14ac:dyDescent="0.25">
      <c r="A196" s="4">
        <f t="shared" si="5"/>
        <v>191</v>
      </c>
      <c r="B196" s="108"/>
      <c r="C196" s="43" t="s">
        <v>398</v>
      </c>
      <c r="D196" s="45" t="s">
        <v>306</v>
      </c>
      <c r="E196" s="86" t="s">
        <v>319</v>
      </c>
      <c r="F196" s="20">
        <v>1286.6500000000001</v>
      </c>
      <c r="G196" s="20">
        <v>0</v>
      </c>
      <c r="H196" s="20">
        <v>1179.4307800000001</v>
      </c>
      <c r="I196" s="20">
        <v>107.22</v>
      </c>
      <c r="J196" s="20">
        <v>0</v>
      </c>
      <c r="K196" s="34" t="s">
        <v>177</v>
      </c>
    </row>
    <row r="197" spans="1:11" s="2" customFormat="1" ht="40.5" customHeight="1" x14ac:dyDescent="0.25">
      <c r="A197" s="4">
        <f t="shared" si="5"/>
        <v>192</v>
      </c>
      <c r="B197" s="108"/>
      <c r="C197" s="43" t="s">
        <v>397</v>
      </c>
      <c r="D197" s="45" t="s">
        <v>307</v>
      </c>
      <c r="E197" s="86" t="s">
        <v>319</v>
      </c>
      <c r="F197" s="20">
        <v>885.51</v>
      </c>
      <c r="G197" s="20">
        <v>0</v>
      </c>
      <c r="H197" s="20">
        <v>811.71467000000007</v>
      </c>
      <c r="I197" s="20">
        <v>73.790000000000006</v>
      </c>
      <c r="J197" s="20">
        <v>0</v>
      </c>
      <c r="K197" s="34" t="s">
        <v>177</v>
      </c>
    </row>
    <row r="198" spans="1:11" s="2" customFormat="1" ht="42" customHeight="1" x14ac:dyDescent="0.25">
      <c r="A198" s="4">
        <f t="shared" si="5"/>
        <v>193</v>
      </c>
      <c r="B198" s="108"/>
      <c r="C198" s="43" t="s">
        <v>396</v>
      </c>
      <c r="D198" s="45" t="s">
        <v>308</v>
      </c>
      <c r="E198" s="86" t="s">
        <v>319</v>
      </c>
      <c r="F198" s="20">
        <v>537.52</v>
      </c>
      <c r="G198" s="20">
        <v>0</v>
      </c>
      <c r="H198" s="20">
        <v>492.72740000000005</v>
      </c>
      <c r="I198" s="20">
        <v>44.79</v>
      </c>
      <c r="J198" s="20">
        <v>0</v>
      </c>
      <c r="K198" s="34" t="s">
        <v>177</v>
      </c>
    </row>
    <row r="199" spans="1:11" s="2" customFormat="1" ht="37.5" customHeight="1" x14ac:dyDescent="0.25">
      <c r="A199" s="4">
        <f t="shared" si="5"/>
        <v>194</v>
      </c>
      <c r="B199" s="108"/>
      <c r="C199" s="43" t="s">
        <v>395</v>
      </c>
      <c r="D199" s="44" t="s">
        <v>309</v>
      </c>
      <c r="E199" s="86" t="s">
        <v>319</v>
      </c>
      <c r="F199" s="20">
        <v>500.94</v>
      </c>
      <c r="G199" s="20">
        <v>0</v>
      </c>
      <c r="H199" s="20">
        <v>459.21706</v>
      </c>
      <c r="I199" s="20">
        <v>41.73</v>
      </c>
      <c r="J199" s="20">
        <v>0</v>
      </c>
      <c r="K199" s="34" t="s">
        <v>175</v>
      </c>
    </row>
    <row r="200" spans="1:11" s="2" customFormat="1" ht="31.5" customHeight="1" x14ac:dyDescent="0.25">
      <c r="A200" s="4">
        <f t="shared" si="5"/>
        <v>195</v>
      </c>
      <c r="B200" s="108"/>
      <c r="C200" s="43" t="s">
        <v>394</v>
      </c>
      <c r="D200" s="44" t="s">
        <v>310</v>
      </c>
      <c r="E200" s="86" t="s">
        <v>319</v>
      </c>
      <c r="F200" s="20">
        <v>175.98</v>
      </c>
      <c r="G200" s="20">
        <v>0</v>
      </c>
      <c r="H200" s="20">
        <v>161.3194</v>
      </c>
      <c r="I200" s="20">
        <v>14.67</v>
      </c>
      <c r="J200" s="20">
        <v>0</v>
      </c>
      <c r="K200" s="34" t="s">
        <v>175</v>
      </c>
    </row>
    <row r="201" spans="1:11" s="2" customFormat="1" ht="27.75" customHeight="1" x14ac:dyDescent="0.25">
      <c r="A201" s="4">
        <f t="shared" si="5"/>
        <v>196</v>
      </c>
      <c r="B201" s="108"/>
      <c r="C201" s="43" t="s">
        <v>393</v>
      </c>
      <c r="D201" s="44" t="s">
        <v>311</v>
      </c>
      <c r="E201" s="86" t="s">
        <v>319</v>
      </c>
      <c r="F201" s="20">
        <v>305.81</v>
      </c>
      <c r="G201" s="20">
        <v>0</v>
      </c>
      <c r="H201" s="20">
        <v>280.32840999999996</v>
      </c>
      <c r="I201" s="20">
        <v>25.48</v>
      </c>
      <c r="J201" s="20">
        <v>0</v>
      </c>
      <c r="K201" s="34" t="s">
        <v>175</v>
      </c>
    </row>
    <row r="202" spans="1:11" s="2" customFormat="1" ht="51" customHeight="1" x14ac:dyDescent="0.25">
      <c r="A202" s="4">
        <f t="shared" si="5"/>
        <v>197</v>
      </c>
      <c r="B202" s="108"/>
      <c r="C202" s="43" t="s">
        <v>392</v>
      </c>
      <c r="D202" s="44" t="s">
        <v>312</v>
      </c>
      <c r="E202" s="86" t="s">
        <v>319</v>
      </c>
      <c r="F202" s="20">
        <v>1313.1</v>
      </c>
      <c r="G202" s="20">
        <v>0</v>
      </c>
      <c r="H202" s="20">
        <v>1203.675</v>
      </c>
      <c r="I202" s="20">
        <v>109.43</v>
      </c>
      <c r="J202" s="20">
        <v>0</v>
      </c>
      <c r="K202" s="34" t="s">
        <v>175</v>
      </c>
    </row>
    <row r="203" spans="1:11" s="2" customFormat="1" ht="35.25" customHeight="1" x14ac:dyDescent="0.25">
      <c r="A203" s="4">
        <f t="shared" si="5"/>
        <v>198</v>
      </c>
      <c r="B203" s="108"/>
      <c r="C203" s="43" t="s">
        <v>391</v>
      </c>
      <c r="D203" s="47" t="s">
        <v>313</v>
      </c>
      <c r="E203" s="86" t="s">
        <v>319</v>
      </c>
      <c r="F203" s="20">
        <v>255.27</v>
      </c>
      <c r="G203" s="20">
        <v>0</v>
      </c>
      <c r="H203" s="20">
        <v>233.99804999999998</v>
      </c>
      <c r="I203" s="20">
        <v>21.27</v>
      </c>
      <c r="J203" s="20">
        <v>0</v>
      </c>
      <c r="K203" s="34" t="s">
        <v>175</v>
      </c>
    </row>
    <row r="204" spans="1:11" s="2" customFormat="1" ht="15" customHeight="1" x14ac:dyDescent="0.25">
      <c r="A204" s="14">
        <f>A203+1</f>
        <v>199</v>
      </c>
      <c r="B204" s="108"/>
      <c r="C204" s="50" t="s">
        <v>358</v>
      </c>
      <c r="D204" s="15" t="s">
        <v>296</v>
      </c>
      <c r="E204" s="86" t="s">
        <v>319</v>
      </c>
      <c r="F204" s="73">
        <v>2559.1999999999998</v>
      </c>
      <c r="G204" s="20">
        <v>0</v>
      </c>
      <c r="H204" s="74">
        <v>2559.1999999999998</v>
      </c>
      <c r="I204" s="20">
        <v>0</v>
      </c>
      <c r="J204" s="20">
        <v>0</v>
      </c>
      <c r="K204" s="10" t="s">
        <v>180</v>
      </c>
    </row>
    <row r="205" spans="1:11" s="2" customFormat="1" ht="18" customHeight="1" x14ac:dyDescent="0.25">
      <c r="A205" s="14">
        <f t="shared" ref="A205:A246" si="6">A204+1</f>
        <v>200</v>
      </c>
      <c r="B205" s="108"/>
      <c r="C205" s="50" t="s">
        <v>359</v>
      </c>
      <c r="D205" s="15" t="s">
        <v>297</v>
      </c>
      <c r="E205" s="86" t="s">
        <v>319</v>
      </c>
      <c r="F205" s="73">
        <v>605.9</v>
      </c>
      <c r="G205" s="20">
        <v>0</v>
      </c>
      <c r="H205" s="74">
        <v>605.9</v>
      </c>
      <c r="I205" s="20">
        <v>0</v>
      </c>
      <c r="J205" s="20">
        <v>0</v>
      </c>
      <c r="K205" s="10" t="s">
        <v>180</v>
      </c>
    </row>
    <row r="206" spans="1:11" s="2" customFormat="1" ht="21.75" customHeight="1" x14ac:dyDescent="0.25">
      <c r="A206" s="14">
        <f t="shared" si="6"/>
        <v>201</v>
      </c>
      <c r="B206" s="108"/>
      <c r="C206" s="50" t="s">
        <v>360</v>
      </c>
      <c r="D206" s="15" t="s">
        <v>299</v>
      </c>
      <c r="E206" s="86" t="s">
        <v>319</v>
      </c>
      <c r="F206" s="73">
        <v>75.035939999999997</v>
      </c>
      <c r="G206" s="20">
        <v>0</v>
      </c>
      <c r="H206" s="74">
        <v>75.035939999999997</v>
      </c>
      <c r="I206" s="20">
        <v>0</v>
      </c>
      <c r="J206" s="20">
        <v>0</v>
      </c>
      <c r="K206" s="10" t="s">
        <v>180</v>
      </c>
    </row>
    <row r="207" spans="1:11" s="2" customFormat="1" ht="27" customHeight="1" x14ac:dyDescent="0.25">
      <c r="A207" s="14">
        <f t="shared" si="6"/>
        <v>202</v>
      </c>
      <c r="B207" s="108"/>
      <c r="C207" s="51" t="s">
        <v>361</v>
      </c>
      <c r="D207" s="16" t="s">
        <v>300</v>
      </c>
      <c r="E207" s="86" t="s">
        <v>319</v>
      </c>
      <c r="F207" s="73">
        <v>179.71028999999999</v>
      </c>
      <c r="G207" s="20">
        <v>0</v>
      </c>
      <c r="H207" s="20">
        <v>0</v>
      </c>
      <c r="I207" s="74">
        <v>164.74028999999999</v>
      </c>
      <c r="J207" s="75">
        <v>14.97</v>
      </c>
      <c r="K207" s="65" t="s">
        <v>178</v>
      </c>
    </row>
    <row r="208" spans="1:11" s="2" customFormat="1" ht="20.25" customHeight="1" x14ac:dyDescent="0.25">
      <c r="A208" s="14">
        <f t="shared" si="6"/>
        <v>203</v>
      </c>
      <c r="B208" s="108"/>
      <c r="C208" s="51" t="s">
        <v>362</v>
      </c>
      <c r="D208" s="17" t="s">
        <v>301</v>
      </c>
      <c r="E208" s="86" t="s">
        <v>319</v>
      </c>
      <c r="F208" s="73">
        <v>1484.73768</v>
      </c>
      <c r="G208" s="20">
        <v>0</v>
      </c>
      <c r="H208" s="20">
        <v>0</v>
      </c>
      <c r="I208" s="73">
        <v>1361.00954</v>
      </c>
      <c r="J208" s="76">
        <v>123.72814</v>
      </c>
      <c r="K208" s="65" t="s">
        <v>178</v>
      </c>
    </row>
    <row r="209" spans="1:11" s="2" customFormat="1" ht="24" customHeight="1" x14ac:dyDescent="0.25">
      <c r="A209" s="14">
        <f t="shared" si="6"/>
        <v>204</v>
      </c>
      <c r="B209" s="108"/>
      <c r="C209" s="51" t="s">
        <v>363</v>
      </c>
      <c r="D209" s="17" t="s">
        <v>302</v>
      </c>
      <c r="E209" s="86" t="s">
        <v>319</v>
      </c>
      <c r="F209" s="73">
        <v>269.14799999999997</v>
      </c>
      <c r="G209" s="20">
        <v>0</v>
      </c>
      <c r="H209" s="20">
        <v>0</v>
      </c>
      <c r="I209" s="73">
        <v>246.46899999999999</v>
      </c>
      <c r="J209" s="77">
        <v>22.678999999999998</v>
      </c>
      <c r="K209" s="65" t="s">
        <v>378</v>
      </c>
    </row>
    <row r="210" spans="1:11" s="2" customFormat="1" ht="62.25" customHeight="1" x14ac:dyDescent="0.25">
      <c r="A210" s="14">
        <f t="shared" si="6"/>
        <v>205</v>
      </c>
      <c r="B210" s="108"/>
      <c r="C210" s="51" t="s">
        <v>364</v>
      </c>
      <c r="D210" s="17" t="s">
        <v>303</v>
      </c>
      <c r="E210" s="86" t="s">
        <v>319</v>
      </c>
      <c r="F210" s="73">
        <v>380.38507000000004</v>
      </c>
      <c r="G210" s="20">
        <v>0</v>
      </c>
      <c r="H210" s="20">
        <v>0</v>
      </c>
      <c r="I210" s="73">
        <v>348.65435000000002</v>
      </c>
      <c r="J210" s="77">
        <v>31.730720000000002</v>
      </c>
      <c r="K210" s="11" t="s">
        <v>352</v>
      </c>
    </row>
    <row r="211" spans="1:11" s="2" customFormat="1" ht="36.75" customHeight="1" x14ac:dyDescent="0.25">
      <c r="A211" s="14">
        <f t="shared" si="6"/>
        <v>206</v>
      </c>
      <c r="B211" s="108"/>
      <c r="C211" s="51" t="s">
        <v>365</v>
      </c>
      <c r="D211" s="17" t="s">
        <v>304</v>
      </c>
      <c r="E211" s="86" t="s">
        <v>319</v>
      </c>
      <c r="F211" s="73">
        <v>1283.7264</v>
      </c>
      <c r="G211" s="20">
        <v>0</v>
      </c>
      <c r="H211" s="20">
        <v>0</v>
      </c>
      <c r="I211" s="73">
        <v>1175.18995</v>
      </c>
      <c r="J211" s="76">
        <v>108.53645</v>
      </c>
      <c r="K211" s="11" t="s">
        <v>229</v>
      </c>
    </row>
    <row r="212" spans="1:11" s="2" customFormat="1" ht="39" customHeight="1" x14ac:dyDescent="0.25">
      <c r="A212" s="14">
        <f t="shared" si="6"/>
        <v>207</v>
      </c>
      <c r="B212" s="108"/>
      <c r="C212" s="51" t="s">
        <v>366</v>
      </c>
      <c r="D212" s="17" t="s">
        <v>305</v>
      </c>
      <c r="E212" s="86" t="s">
        <v>319</v>
      </c>
      <c r="F212" s="73">
        <v>463.40387000000004</v>
      </c>
      <c r="G212" s="20">
        <v>0</v>
      </c>
      <c r="H212" s="20">
        <v>0</v>
      </c>
      <c r="I212" s="73">
        <v>424.78689000000003</v>
      </c>
      <c r="J212" s="76">
        <v>38.616979999999998</v>
      </c>
      <c r="K212" s="11" t="s">
        <v>229</v>
      </c>
    </row>
    <row r="213" spans="1:11" s="2" customFormat="1" ht="35.25" customHeight="1" x14ac:dyDescent="0.25">
      <c r="A213" s="14">
        <f t="shared" si="6"/>
        <v>208</v>
      </c>
      <c r="B213" s="108"/>
      <c r="C213" s="51" t="s">
        <v>367</v>
      </c>
      <c r="D213" s="17" t="s">
        <v>306</v>
      </c>
      <c r="E213" s="86" t="s">
        <v>319</v>
      </c>
      <c r="F213" s="73">
        <v>1286.65176</v>
      </c>
      <c r="G213" s="20">
        <v>0</v>
      </c>
      <c r="H213" s="20">
        <v>0</v>
      </c>
      <c r="I213" s="73">
        <v>1179.4307799999999</v>
      </c>
      <c r="J213" s="76">
        <v>107.22098</v>
      </c>
      <c r="K213" s="11" t="s">
        <v>229</v>
      </c>
    </row>
    <row r="214" spans="1:11" s="2" customFormat="1" ht="36" customHeight="1" x14ac:dyDescent="0.25">
      <c r="A214" s="14">
        <f t="shared" si="6"/>
        <v>209</v>
      </c>
      <c r="B214" s="108"/>
      <c r="C214" s="51" t="s">
        <v>368</v>
      </c>
      <c r="D214" s="17" t="s">
        <v>307</v>
      </c>
      <c r="E214" s="86" t="s">
        <v>319</v>
      </c>
      <c r="F214" s="73">
        <v>885.50690999999995</v>
      </c>
      <c r="G214" s="20">
        <v>0</v>
      </c>
      <c r="H214" s="20">
        <v>0</v>
      </c>
      <c r="I214" s="73">
        <v>811.71466999999996</v>
      </c>
      <c r="J214" s="76">
        <v>73.792240000000007</v>
      </c>
      <c r="K214" s="11" t="s">
        <v>229</v>
      </c>
    </row>
    <row r="215" spans="1:11" s="2" customFormat="1" ht="37.5" customHeight="1" x14ac:dyDescent="0.25">
      <c r="A215" s="14">
        <f t="shared" si="6"/>
        <v>210</v>
      </c>
      <c r="B215" s="108"/>
      <c r="C215" s="51" t="s">
        <v>369</v>
      </c>
      <c r="D215" s="17" t="s">
        <v>308</v>
      </c>
      <c r="E215" s="86" t="s">
        <v>319</v>
      </c>
      <c r="F215" s="73">
        <v>537.52077999999995</v>
      </c>
      <c r="G215" s="20">
        <v>0</v>
      </c>
      <c r="H215" s="20">
        <v>0</v>
      </c>
      <c r="I215" s="73">
        <v>492.72739999999999</v>
      </c>
      <c r="J215" s="76">
        <v>44.793379999999999</v>
      </c>
      <c r="K215" s="11" t="s">
        <v>229</v>
      </c>
    </row>
    <row r="216" spans="1:11" s="2" customFormat="1" ht="39" customHeight="1" x14ac:dyDescent="0.25">
      <c r="A216" s="14">
        <f t="shared" si="6"/>
        <v>211</v>
      </c>
      <c r="B216" s="108"/>
      <c r="C216" s="51" t="s">
        <v>370</v>
      </c>
      <c r="D216" s="16" t="s">
        <v>309</v>
      </c>
      <c r="E216" s="86" t="s">
        <v>319</v>
      </c>
      <c r="F216" s="73">
        <v>500.94405999999998</v>
      </c>
      <c r="G216" s="20">
        <v>0</v>
      </c>
      <c r="H216" s="20">
        <v>0</v>
      </c>
      <c r="I216" s="73">
        <v>459.21706</v>
      </c>
      <c r="J216" s="76">
        <v>41.726999999999997</v>
      </c>
      <c r="K216" s="11" t="s">
        <v>229</v>
      </c>
    </row>
    <row r="217" spans="1:11" s="2" customFormat="1" ht="27" customHeight="1" x14ac:dyDescent="0.25">
      <c r="A217" s="14">
        <f t="shared" si="6"/>
        <v>212</v>
      </c>
      <c r="B217" s="108"/>
      <c r="C217" s="51" t="s">
        <v>371</v>
      </c>
      <c r="D217" s="16" t="s">
        <v>310</v>
      </c>
      <c r="E217" s="86" t="s">
        <v>319</v>
      </c>
      <c r="F217" s="73">
        <v>175.98480000000001</v>
      </c>
      <c r="G217" s="20">
        <v>0</v>
      </c>
      <c r="H217" s="20">
        <v>0</v>
      </c>
      <c r="I217" s="73">
        <v>161.3194</v>
      </c>
      <c r="J217" s="76">
        <v>14.6654</v>
      </c>
      <c r="K217" s="11" t="s">
        <v>229</v>
      </c>
    </row>
    <row r="218" spans="1:11" s="2" customFormat="1" ht="25.5" customHeight="1" x14ac:dyDescent="0.25">
      <c r="A218" s="14">
        <f t="shared" si="6"/>
        <v>213</v>
      </c>
      <c r="B218" s="108"/>
      <c r="C218" s="51" t="s">
        <v>372</v>
      </c>
      <c r="D218" s="16" t="s">
        <v>311</v>
      </c>
      <c r="E218" s="86" t="s">
        <v>319</v>
      </c>
      <c r="F218" s="78">
        <v>305.81</v>
      </c>
      <c r="G218" s="26">
        <v>0</v>
      </c>
      <c r="H218" s="26">
        <v>0</v>
      </c>
      <c r="I218" s="78">
        <v>280.33</v>
      </c>
      <c r="J218" s="76">
        <v>25.484390000000001</v>
      </c>
      <c r="K218" s="10" t="s">
        <v>227</v>
      </c>
    </row>
    <row r="219" spans="1:11" s="2" customFormat="1" ht="47.25" customHeight="1" x14ac:dyDescent="0.25">
      <c r="A219" s="14">
        <f t="shared" si="6"/>
        <v>214</v>
      </c>
      <c r="B219" s="108"/>
      <c r="C219" s="51" t="s">
        <v>373</v>
      </c>
      <c r="D219" s="16" t="s">
        <v>312</v>
      </c>
      <c r="E219" s="86" t="s">
        <v>319</v>
      </c>
      <c r="F219" s="73">
        <v>1313.1</v>
      </c>
      <c r="G219" s="20">
        <v>0</v>
      </c>
      <c r="H219" s="20">
        <v>0</v>
      </c>
      <c r="I219" s="73">
        <v>1203.675</v>
      </c>
      <c r="J219" s="76">
        <v>109.425</v>
      </c>
      <c r="K219" s="10" t="s">
        <v>227</v>
      </c>
    </row>
    <row r="220" spans="1:11" s="2" customFormat="1" ht="47.25" customHeight="1" x14ac:dyDescent="0.25">
      <c r="A220" s="14">
        <f t="shared" si="6"/>
        <v>215</v>
      </c>
      <c r="B220" s="108"/>
      <c r="C220" s="52" t="s">
        <v>374</v>
      </c>
      <c r="D220" s="18" t="s">
        <v>313</v>
      </c>
      <c r="E220" s="86" t="s">
        <v>319</v>
      </c>
      <c r="F220" s="73">
        <v>255.2706</v>
      </c>
      <c r="G220" s="20">
        <v>0</v>
      </c>
      <c r="H220" s="20">
        <v>0</v>
      </c>
      <c r="I220" s="73">
        <v>233.99805000000001</v>
      </c>
      <c r="J220" s="74">
        <v>21.272549999999999</v>
      </c>
      <c r="K220" s="10" t="s">
        <v>227</v>
      </c>
    </row>
    <row r="221" spans="1:11" s="2" customFormat="1" ht="17.25" customHeight="1" x14ac:dyDescent="0.25">
      <c r="A221" s="14">
        <f t="shared" si="6"/>
        <v>216</v>
      </c>
      <c r="B221" s="108"/>
      <c r="C221" s="50" t="s">
        <v>375</v>
      </c>
      <c r="D221" s="15" t="s">
        <v>296</v>
      </c>
      <c r="E221" s="86" t="s">
        <v>319</v>
      </c>
      <c r="F221" s="73">
        <v>2559.1999999999998</v>
      </c>
      <c r="G221" s="20">
        <v>0</v>
      </c>
      <c r="H221" s="20">
        <v>0</v>
      </c>
      <c r="I221" s="74">
        <v>2559.1999999999998</v>
      </c>
      <c r="J221" s="76">
        <v>0</v>
      </c>
      <c r="K221" s="10" t="s">
        <v>379</v>
      </c>
    </row>
    <row r="222" spans="1:11" s="2" customFormat="1" ht="15.75" customHeight="1" x14ac:dyDescent="0.25">
      <c r="A222" s="14">
        <f t="shared" si="6"/>
        <v>217</v>
      </c>
      <c r="B222" s="108"/>
      <c r="C222" s="50" t="s">
        <v>376</v>
      </c>
      <c r="D222" s="15" t="s">
        <v>297</v>
      </c>
      <c r="E222" s="86" t="s">
        <v>319</v>
      </c>
      <c r="F222" s="73">
        <v>605.9</v>
      </c>
      <c r="G222" s="20">
        <v>0</v>
      </c>
      <c r="H222" s="20">
        <v>0</v>
      </c>
      <c r="I222" s="74">
        <v>605.9</v>
      </c>
      <c r="J222" s="76">
        <v>0</v>
      </c>
      <c r="K222" s="10" t="s">
        <v>379</v>
      </c>
    </row>
    <row r="223" spans="1:11" s="2" customFormat="1" ht="28.5" customHeight="1" x14ac:dyDescent="0.25">
      <c r="A223" s="14">
        <f t="shared" si="6"/>
        <v>218</v>
      </c>
      <c r="B223" s="109"/>
      <c r="C223" s="50" t="s">
        <v>377</v>
      </c>
      <c r="D223" s="15" t="s">
        <v>299</v>
      </c>
      <c r="E223" s="86" t="s">
        <v>319</v>
      </c>
      <c r="F223" s="73">
        <v>75.035939999999997</v>
      </c>
      <c r="G223" s="20">
        <v>0</v>
      </c>
      <c r="H223" s="20">
        <v>0</v>
      </c>
      <c r="I223" s="74">
        <v>75.035939999999997</v>
      </c>
      <c r="J223" s="76">
        <v>0</v>
      </c>
      <c r="K223" s="10" t="s">
        <v>379</v>
      </c>
    </row>
    <row r="224" spans="1:11" s="2" customFormat="1" ht="25.5" customHeight="1" x14ac:dyDescent="0.25">
      <c r="A224" s="14">
        <f t="shared" si="6"/>
        <v>219</v>
      </c>
      <c r="B224" s="110" t="s">
        <v>342</v>
      </c>
      <c r="C224" s="48" t="s">
        <v>315</v>
      </c>
      <c r="D224" s="40" t="s">
        <v>316</v>
      </c>
      <c r="E224" s="87" t="s">
        <v>353</v>
      </c>
      <c r="F224" s="20">
        <v>125.9</v>
      </c>
      <c r="G224" s="70">
        <v>125.9</v>
      </c>
      <c r="H224" s="20">
        <v>0</v>
      </c>
      <c r="I224" s="20">
        <v>0</v>
      </c>
      <c r="J224" s="20">
        <v>0</v>
      </c>
      <c r="K224" s="34" t="s">
        <v>54</v>
      </c>
    </row>
    <row r="225" spans="1:11" s="2" customFormat="1" ht="63.75" customHeight="1" x14ac:dyDescent="0.25">
      <c r="A225" s="14">
        <f t="shared" si="6"/>
        <v>220</v>
      </c>
      <c r="B225" s="110"/>
      <c r="C225" s="43" t="s">
        <v>317</v>
      </c>
      <c r="D225" s="44" t="s">
        <v>318</v>
      </c>
      <c r="E225" s="87" t="s">
        <v>319</v>
      </c>
      <c r="F225" s="26">
        <v>3123.1</v>
      </c>
      <c r="G225" s="20">
        <v>0</v>
      </c>
      <c r="H225" s="20">
        <v>2862.8416299999999</v>
      </c>
      <c r="I225" s="20">
        <v>260.26</v>
      </c>
      <c r="J225" s="26">
        <v>0</v>
      </c>
      <c r="K225" s="34" t="s">
        <v>175</v>
      </c>
    </row>
    <row r="226" spans="1:11" s="2" customFormat="1" ht="54.75" customHeight="1" x14ac:dyDescent="0.25">
      <c r="A226" s="14">
        <f t="shared" si="6"/>
        <v>221</v>
      </c>
      <c r="B226" s="110"/>
      <c r="C226" s="43" t="s">
        <v>320</v>
      </c>
      <c r="D226" s="44" t="s">
        <v>321</v>
      </c>
      <c r="E226" s="87" t="s">
        <v>319</v>
      </c>
      <c r="F226" s="79">
        <v>251.1</v>
      </c>
      <c r="G226" s="20">
        <v>0</v>
      </c>
      <c r="H226" s="20">
        <v>231.4325</v>
      </c>
      <c r="I226" s="20">
        <v>19.670000000000002</v>
      </c>
      <c r="J226" s="26">
        <v>0</v>
      </c>
      <c r="K226" s="37" t="s">
        <v>116</v>
      </c>
    </row>
    <row r="227" spans="1:11" s="2" customFormat="1" ht="48.75" customHeight="1" x14ac:dyDescent="0.25">
      <c r="A227" s="14">
        <f t="shared" si="6"/>
        <v>222</v>
      </c>
      <c r="B227" s="110"/>
      <c r="C227" s="48" t="s">
        <v>322</v>
      </c>
      <c r="D227" s="44" t="s">
        <v>323</v>
      </c>
      <c r="E227" s="87" t="s">
        <v>319</v>
      </c>
      <c r="F227" s="79">
        <v>4429.8</v>
      </c>
      <c r="G227" s="20">
        <v>0</v>
      </c>
      <c r="H227" s="20">
        <v>4060.65</v>
      </c>
      <c r="I227" s="20">
        <v>369.15</v>
      </c>
      <c r="J227" s="26">
        <v>0</v>
      </c>
      <c r="K227" s="37" t="s">
        <v>177</v>
      </c>
    </row>
    <row r="228" spans="1:11" s="2" customFormat="1" ht="30.75" customHeight="1" x14ac:dyDescent="0.25">
      <c r="A228" s="14">
        <f t="shared" si="6"/>
        <v>223</v>
      </c>
      <c r="B228" s="110"/>
      <c r="C228" s="48" t="s">
        <v>324</v>
      </c>
      <c r="D228" s="44" t="s">
        <v>302</v>
      </c>
      <c r="E228" s="87" t="s">
        <v>319</v>
      </c>
      <c r="F228" s="79">
        <v>213</v>
      </c>
      <c r="G228" s="20">
        <v>0</v>
      </c>
      <c r="H228" s="20">
        <v>195.25</v>
      </c>
      <c r="I228" s="20">
        <v>17.75</v>
      </c>
      <c r="J228" s="26">
        <v>0</v>
      </c>
      <c r="K228" s="21" t="s">
        <v>349</v>
      </c>
    </row>
    <row r="229" spans="1:11" s="2" customFormat="1" ht="69.75" customHeight="1" x14ac:dyDescent="0.25">
      <c r="A229" s="14">
        <f t="shared" si="6"/>
        <v>224</v>
      </c>
      <c r="B229" s="110"/>
      <c r="C229" s="48" t="s">
        <v>325</v>
      </c>
      <c r="D229" s="44" t="s">
        <v>326</v>
      </c>
      <c r="E229" s="87" t="s">
        <v>319</v>
      </c>
      <c r="F229" s="79">
        <v>4284.7</v>
      </c>
      <c r="G229" s="20">
        <v>0</v>
      </c>
      <c r="H229" s="20">
        <v>3927.6416300000001</v>
      </c>
      <c r="I229" s="20">
        <v>357.06</v>
      </c>
      <c r="J229" s="26">
        <v>0</v>
      </c>
      <c r="K229" s="37" t="s">
        <v>351</v>
      </c>
    </row>
    <row r="230" spans="1:11" s="2" customFormat="1" ht="57" customHeight="1" x14ac:dyDescent="0.25">
      <c r="A230" s="14">
        <f t="shared" si="6"/>
        <v>225</v>
      </c>
      <c r="B230" s="110"/>
      <c r="C230" s="48" t="s">
        <v>327</v>
      </c>
      <c r="D230" s="44" t="s">
        <v>328</v>
      </c>
      <c r="E230" s="87" t="s">
        <v>353</v>
      </c>
      <c r="F230" s="79">
        <v>100.8</v>
      </c>
      <c r="G230" s="20">
        <v>0</v>
      </c>
      <c r="H230" s="20">
        <v>92.6</v>
      </c>
      <c r="I230" s="20">
        <v>8.1999999999999993</v>
      </c>
      <c r="J230" s="26">
        <v>0</v>
      </c>
      <c r="K230" s="37" t="s">
        <v>177</v>
      </c>
    </row>
    <row r="231" spans="1:11" s="2" customFormat="1" ht="36.75" customHeight="1" x14ac:dyDescent="0.25">
      <c r="A231" s="14">
        <f t="shared" si="6"/>
        <v>226</v>
      </c>
      <c r="B231" s="110"/>
      <c r="C231" s="48" t="s">
        <v>329</v>
      </c>
      <c r="D231" s="44" t="s">
        <v>330</v>
      </c>
      <c r="E231" s="87" t="s">
        <v>353</v>
      </c>
      <c r="F231" s="79">
        <v>361.1</v>
      </c>
      <c r="G231" s="20">
        <v>0</v>
      </c>
      <c r="H231" s="20">
        <v>331.74678</v>
      </c>
      <c r="I231" s="20">
        <v>29.35</v>
      </c>
      <c r="J231" s="26">
        <v>0</v>
      </c>
      <c r="K231" s="34" t="s">
        <v>175</v>
      </c>
    </row>
    <row r="232" spans="1:11" s="2" customFormat="1" ht="39.75" customHeight="1" x14ac:dyDescent="0.25">
      <c r="A232" s="14">
        <f t="shared" si="6"/>
        <v>227</v>
      </c>
      <c r="B232" s="110"/>
      <c r="C232" s="48" t="s">
        <v>331</v>
      </c>
      <c r="D232" s="44" t="s">
        <v>332</v>
      </c>
      <c r="E232" s="87" t="s">
        <v>353</v>
      </c>
      <c r="F232" s="79">
        <v>296.10000000000002</v>
      </c>
      <c r="G232" s="20">
        <v>0</v>
      </c>
      <c r="H232" s="20">
        <v>271.42500000000001</v>
      </c>
      <c r="I232" s="20">
        <v>24.68</v>
      </c>
      <c r="J232" s="26">
        <v>0</v>
      </c>
      <c r="K232" s="37" t="s">
        <v>177</v>
      </c>
    </row>
    <row r="233" spans="1:11" s="2" customFormat="1" ht="24.75" customHeight="1" x14ac:dyDescent="0.25">
      <c r="A233" s="14">
        <f t="shared" si="6"/>
        <v>228</v>
      </c>
      <c r="B233" s="110"/>
      <c r="C233" s="48" t="s">
        <v>333</v>
      </c>
      <c r="D233" s="44" t="s">
        <v>334</v>
      </c>
      <c r="E233" s="87" t="s">
        <v>353</v>
      </c>
      <c r="F233" s="79">
        <v>84.6</v>
      </c>
      <c r="G233" s="20">
        <v>0</v>
      </c>
      <c r="H233" s="20">
        <v>77.55</v>
      </c>
      <c r="I233" s="20">
        <v>7.05</v>
      </c>
      <c r="J233" s="26">
        <v>0</v>
      </c>
      <c r="K233" s="37" t="s">
        <v>177</v>
      </c>
    </row>
    <row r="234" spans="1:11" s="2" customFormat="1" ht="37.5" customHeight="1" x14ac:dyDescent="0.25">
      <c r="A234" s="14">
        <f t="shared" si="6"/>
        <v>229</v>
      </c>
      <c r="B234" s="110"/>
      <c r="C234" s="48" t="s">
        <v>335</v>
      </c>
      <c r="D234" s="47" t="s">
        <v>336</v>
      </c>
      <c r="E234" s="87" t="s">
        <v>353</v>
      </c>
      <c r="F234" s="79">
        <v>300</v>
      </c>
      <c r="G234" s="20">
        <v>0</v>
      </c>
      <c r="H234" s="20">
        <v>275</v>
      </c>
      <c r="I234" s="20">
        <v>25</v>
      </c>
      <c r="J234" s="26">
        <v>0</v>
      </c>
      <c r="K234" s="34" t="s">
        <v>175</v>
      </c>
    </row>
    <row r="235" spans="1:11" s="2" customFormat="1" ht="75.75" customHeight="1" x14ac:dyDescent="0.25">
      <c r="A235" s="14">
        <f t="shared" si="6"/>
        <v>230</v>
      </c>
      <c r="B235" s="110"/>
      <c r="C235" s="49" t="s">
        <v>337</v>
      </c>
      <c r="D235" s="44" t="s">
        <v>318</v>
      </c>
      <c r="E235" s="87" t="s">
        <v>319</v>
      </c>
      <c r="F235" s="26">
        <v>2862.8416299999999</v>
      </c>
      <c r="G235" s="20">
        <v>0</v>
      </c>
      <c r="H235" s="20">
        <v>0</v>
      </c>
      <c r="I235" s="68">
        <v>2862.8416299999999</v>
      </c>
      <c r="J235" s="26">
        <v>0</v>
      </c>
      <c r="K235" s="34" t="s">
        <v>227</v>
      </c>
    </row>
    <row r="236" spans="1:11" s="2" customFormat="1" ht="48.75" customHeight="1" x14ac:dyDescent="0.25">
      <c r="A236" s="14">
        <f t="shared" si="6"/>
        <v>231</v>
      </c>
      <c r="B236" s="110"/>
      <c r="C236" s="49" t="s">
        <v>338</v>
      </c>
      <c r="D236" s="44" t="s">
        <v>321</v>
      </c>
      <c r="E236" s="87" t="s">
        <v>319</v>
      </c>
      <c r="F236" s="26">
        <v>231.4325</v>
      </c>
      <c r="G236" s="20">
        <v>0</v>
      </c>
      <c r="H236" s="20">
        <v>0</v>
      </c>
      <c r="I236" s="68">
        <v>231.4325</v>
      </c>
      <c r="J236" s="26">
        <v>0</v>
      </c>
      <c r="K236" s="37" t="s">
        <v>178</v>
      </c>
    </row>
    <row r="237" spans="1:11" s="2" customFormat="1" ht="49.5" customHeight="1" x14ac:dyDescent="0.25">
      <c r="A237" s="14">
        <f t="shared" si="6"/>
        <v>232</v>
      </c>
      <c r="B237" s="110"/>
      <c r="C237" s="49" t="s">
        <v>339</v>
      </c>
      <c r="D237" s="44" t="s">
        <v>323</v>
      </c>
      <c r="E237" s="87" t="s">
        <v>319</v>
      </c>
      <c r="F237" s="26">
        <v>4060.65</v>
      </c>
      <c r="G237" s="20">
        <v>0</v>
      </c>
      <c r="H237" s="20">
        <v>0</v>
      </c>
      <c r="I237" s="68">
        <v>4060.65</v>
      </c>
      <c r="J237" s="26">
        <v>0</v>
      </c>
      <c r="K237" s="37" t="s">
        <v>229</v>
      </c>
    </row>
    <row r="238" spans="1:11" s="2" customFormat="1" ht="25.5" customHeight="1" x14ac:dyDescent="0.25">
      <c r="A238" s="14">
        <f t="shared" si="6"/>
        <v>233</v>
      </c>
      <c r="B238" s="110"/>
      <c r="C238" s="49" t="s">
        <v>340</v>
      </c>
      <c r="D238" s="44" t="s">
        <v>302</v>
      </c>
      <c r="E238" s="87" t="s">
        <v>319</v>
      </c>
      <c r="F238" s="26">
        <v>195.25</v>
      </c>
      <c r="G238" s="20">
        <v>0</v>
      </c>
      <c r="H238" s="20">
        <v>0</v>
      </c>
      <c r="I238" s="68">
        <v>195.25</v>
      </c>
      <c r="J238" s="26">
        <v>0</v>
      </c>
      <c r="K238" s="37" t="s">
        <v>180</v>
      </c>
    </row>
    <row r="239" spans="1:11" s="2" customFormat="1" ht="68.25" customHeight="1" x14ac:dyDescent="0.25">
      <c r="A239" s="14">
        <f t="shared" si="6"/>
        <v>234</v>
      </c>
      <c r="B239" s="107"/>
      <c r="C239" s="58" t="s">
        <v>341</v>
      </c>
      <c r="D239" s="47" t="s">
        <v>326</v>
      </c>
      <c r="E239" s="87" t="s">
        <v>319</v>
      </c>
      <c r="F239" s="26">
        <v>3927.6416300000001</v>
      </c>
      <c r="G239" s="20">
        <v>0</v>
      </c>
      <c r="H239" s="20">
        <v>0</v>
      </c>
      <c r="I239" s="68">
        <v>3927.6416300000001</v>
      </c>
      <c r="J239" s="26">
        <v>0</v>
      </c>
      <c r="K239" s="37" t="s">
        <v>352</v>
      </c>
    </row>
    <row r="240" spans="1:11" s="2" customFormat="1" ht="63.75" customHeight="1" x14ac:dyDescent="0.25">
      <c r="A240" s="14">
        <f t="shared" si="6"/>
        <v>235</v>
      </c>
      <c r="B240" s="107" t="s">
        <v>381</v>
      </c>
      <c r="C240" s="9" t="s">
        <v>382</v>
      </c>
      <c r="D240" s="62" t="s">
        <v>383</v>
      </c>
      <c r="E240" s="89" t="s">
        <v>319</v>
      </c>
      <c r="F240" s="80">
        <f t="shared" ref="F240:F246" si="7">SUM(G240:J240)</f>
        <v>29706.5</v>
      </c>
      <c r="G240" s="81">
        <v>29706.5</v>
      </c>
      <c r="H240" s="82">
        <v>0</v>
      </c>
      <c r="I240" s="82">
        <v>0</v>
      </c>
      <c r="J240" s="82">
        <v>0</v>
      </c>
      <c r="K240" s="59" t="s">
        <v>384</v>
      </c>
    </row>
    <row r="241" spans="1:11" s="2" customFormat="1" ht="16.5" customHeight="1" x14ac:dyDescent="0.25">
      <c r="A241" s="14">
        <f t="shared" si="6"/>
        <v>236</v>
      </c>
      <c r="B241" s="108"/>
      <c r="C241" s="60" t="s">
        <v>385</v>
      </c>
      <c r="D241" s="63" t="s">
        <v>59</v>
      </c>
      <c r="E241" s="89" t="s">
        <v>319</v>
      </c>
      <c r="F241" s="80">
        <f t="shared" si="7"/>
        <v>2042.9</v>
      </c>
      <c r="G241" s="81">
        <v>0</v>
      </c>
      <c r="H241" s="83">
        <v>2042.9</v>
      </c>
      <c r="I241" s="84">
        <v>0</v>
      </c>
      <c r="J241" s="84">
        <v>0</v>
      </c>
      <c r="K241" s="59" t="s">
        <v>175</v>
      </c>
    </row>
    <row r="242" spans="1:11" s="2" customFormat="1" ht="16.5" customHeight="1" x14ac:dyDescent="0.25">
      <c r="A242" s="14">
        <f t="shared" si="6"/>
        <v>237</v>
      </c>
      <c r="B242" s="108"/>
      <c r="C242" s="61" t="s">
        <v>385</v>
      </c>
      <c r="D242" s="63" t="s">
        <v>59</v>
      </c>
      <c r="E242" s="89" t="s">
        <v>319</v>
      </c>
      <c r="F242" s="80">
        <f t="shared" si="7"/>
        <v>2042.9</v>
      </c>
      <c r="G242" s="81">
        <v>0</v>
      </c>
      <c r="H242" s="83">
        <v>2042.9</v>
      </c>
      <c r="I242" s="84">
        <v>0</v>
      </c>
      <c r="J242" s="84">
        <v>0</v>
      </c>
      <c r="K242" s="59" t="s">
        <v>175</v>
      </c>
    </row>
    <row r="243" spans="1:11" s="2" customFormat="1" ht="64.5" customHeight="1" x14ac:dyDescent="0.25">
      <c r="A243" s="14">
        <f t="shared" si="6"/>
        <v>238</v>
      </c>
      <c r="B243" s="108"/>
      <c r="C243" s="9" t="s">
        <v>386</v>
      </c>
      <c r="D243" s="62" t="s">
        <v>383</v>
      </c>
      <c r="E243" s="89" t="s">
        <v>319</v>
      </c>
      <c r="F243" s="82">
        <f t="shared" si="7"/>
        <v>34383</v>
      </c>
      <c r="G243" s="81">
        <v>0</v>
      </c>
      <c r="H243" s="85">
        <v>34383</v>
      </c>
      <c r="I243" s="82">
        <v>0</v>
      </c>
      <c r="J243" s="82">
        <v>0</v>
      </c>
      <c r="K243" s="59" t="s">
        <v>387</v>
      </c>
    </row>
    <row r="244" spans="1:11" s="2" customFormat="1" ht="15.75" customHeight="1" x14ac:dyDescent="0.25">
      <c r="A244" s="14">
        <f t="shared" si="6"/>
        <v>239</v>
      </c>
      <c r="B244" s="108"/>
      <c r="C244" s="9" t="s">
        <v>388</v>
      </c>
      <c r="D244" s="63" t="s">
        <v>59</v>
      </c>
      <c r="E244" s="89" t="s">
        <v>319</v>
      </c>
      <c r="F244" s="80">
        <f t="shared" si="7"/>
        <v>1869.87</v>
      </c>
      <c r="G244" s="81">
        <v>0</v>
      </c>
      <c r="H244" s="81">
        <v>0</v>
      </c>
      <c r="I244" s="83">
        <v>1869.87</v>
      </c>
      <c r="J244" s="84">
        <v>0</v>
      </c>
      <c r="K244" s="59" t="s">
        <v>227</v>
      </c>
    </row>
    <row r="245" spans="1:11" s="2" customFormat="1" ht="14.25" customHeight="1" x14ac:dyDescent="0.25">
      <c r="A245" s="14">
        <f t="shared" si="6"/>
        <v>240</v>
      </c>
      <c r="B245" s="108"/>
      <c r="C245" s="9" t="s">
        <v>388</v>
      </c>
      <c r="D245" s="63" t="s">
        <v>59</v>
      </c>
      <c r="E245" s="89" t="s">
        <v>319</v>
      </c>
      <c r="F245" s="80">
        <f t="shared" si="7"/>
        <v>1869.87</v>
      </c>
      <c r="G245" s="81">
        <v>0</v>
      </c>
      <c r="H245" s="81">
        <v>0</v>
      </c>
      <c r="I245" s="83">
        <v>1869.87</v>
      </c>
      <c r="J245" s="84">
        <v>0</v>
      </c>
      <c r="K245" s="59" t="s">
        <v>227</v>
      </c>
    </row>
    <row r="246" spans="1:11" s="2" customFormat="1" ht="68.25" customHeight="1" x14ac:dyDescent="0.25">
      <c r="A246" s="14">
        <f t="shared" si="6"/>
        <v>241</v>
      </c>
      <c r="B246" s="109"/>
      <c r="C246" s="9" t="s">
        <v>389</v>
      </c>
      <c r="D246" s="62" t="s">
        <v>383</v>
      </c>
      <c r="E246" s="89" t="s">
        <v>319</v>
      </c>
      <c r="F246" s="82">
        <f t="shared" si="7"/>
        <v>34383</v>
      </c>
      <c r="G246" s="81">
        <v>0</v>
      </c>
      <c r="H246" s="81">
        <v>0</v>
      </c>
      <c r="I246" s="81">
        <v>34383</v>
      </c>
      <c r="J246" s="82">
        <v>0</v>
      </c>
      <c r="K246" s="59" t="s">
        <v>390</v>
      </c>
    </row>
    <row r="247" spans="1:11" s="5" customFormat="1" ht="21.75" customHeight="1" x14ac:dyDescent="0.25">
      <c r="A247" s="104" t="s">
        <v>14</v>
      </c>
      <c r="B247" s="105"/>
      <c r="C247" s="105"/>
      <c r="D247" s="105"/>
      <c r="E247" s="106"/>
      <c r="F247" s="6" t="s">
        <v>348</v>
      </c>
      <c r="G247" s="13">
        <f>SUM(G6:G246)</f>
        <v>197643.33213000002</v>
      </c>
      <c r="H247" s="6" t="s">
        <v>348</v>
      </c>
      <c r="I247" s="6" t="s">
        <v>348</v>
      </c>
      <c r="J247" s="6" t="s">
        <v>348</v>
      </c>
      <c r="K247" s="7" t="s">
        <v>15</v>
      </c>
    </row>
    <row r="248" spans="1:11" s="5" customFormat="1" ht="30.75" customHeight="1" x14ac:dyDescent="0.25">
      <c r="A248" s="104" t="s">
        <v>16</v>
      </c>
      <c r="B248" s="105"/>
      <c r="C248" s="105"/>
      <c r="D248" s="105"/>
      <c r="E248" s="106"/>
      <c r="F248" s="6" t="s">
        <v>348</v>
      </c>
      <c r="G248" s="6" t="s">
        <v>348</v>
      </c>
      <c r="H248" s="13">
        <f>SUM(H6:H246)</f>
        <v>115689.69543000001</v>
      </c>
      <c r="I248" s="6" t="s">
        <v>348</v>
      </c>
      <c r="J248" s="6" t="s">
        <v>348</v>
      </c>
      <c r="K248" s="7" t="s">
        <v>15</v>
      </c>
    </row>
    <row r="249" spans="1:11" s="5" customFormat="1" ht="34.5" customHeight="1" x14ac:dyDescent="0.25">
      <c r="A249" s="104" t="s">
        <v>17</v>
      </c>
      <c r="B249" s="105"/>
      <c r="C249" s="105"/>
      <c r="D249" s="105"/>
      <c r="E249" s="106"/>
      <c r="F249" s="6" t="s">
        <v>348</v>
      </c>
      <c r="G249" s="6" t="s">
        <v>348</v>
      </c>
      <c r="H249" s="6" t="s">
        <v>348</v>
      </c>
      <c r="I249" s="13">
        <f>SUM(I6:I246)</f>
        <v>111118.39344000003</v>
      </c>
      <c r="J249" s="6" t="s">
        <v>348</v>
      </c>
      <c r="K249" s="7" t="s">
        <v>15</v>
      </c>
    </row>
    <row r="250" spans="1:11" ht="33" customHeight="1" x14ac:dyDescent="0.25">
      <c r="A250" s="104" t="s">
        <v>380</v>
      </c>
      <c r="B250" s="105"/>
      <c r="C250" s="105"/>
      <c r="D250" s="105"/>
      <c r="E250" s="106"/>
      <c r="F250" s="6" t="s">
        <v>348</v>
      </c>
      <c r="G250" s="6" t="s">
        <v>348</v>
      </c>
      <c r="H250" s="6" t="s">
        <v>348</v>
      </c>
      <c r="I250" s="6" t="s">
        <v>348</v>
      </c>
      <c r="J250" s="13">
        <f>SUM(J6:J246)</f>
        <v>778.64222999999993</v>
      </c>
      <c r="K250" s="7" t="s">
        <v>15</v>
      </c>
    </row>
    <row r="251" spans="1:11" ht="15.75" customHeight="1" x14ac:dyDescent="0.2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</row>
  </sheetData>
  <mergeCells count="24">
    <mergeCell ref="A250:E250"/>
    <mergeCell ref="B240:B246"/>
    <mergeCell ref="B224:B239"/>
    <mergeCell ref="B6:B25"/>
    <mergeCell ref="B145:B153"/>
    <mergeCell ref="B155:B184"/>
    <mergeCell ref="B26:B144"/>
    <mergeCell ref="B185:B223"/>
    <mergeCell ref="A249:E249"/>
    <mergeCell ref="A247:E247"/>
    <mergeCell ref="A248:E248"/>
    <mergeCell ref="A1:K1"/>
    <mergeCell ref="A2:A4"/>
    <mergeCell ref="B2:B4"/>
    <mergeCell ref="C2:D2"/>
    <mergeCell ref="E2:E4"/>
    <mergeCell ref="F2:F4"/>
    <mergeCell ref="G2:J2"/>
    <mergeCell ref="K2:K4"/>
    <mergeCell ref="C3:C4"/>
    <mergeCell ref="D3:D4"/>
    <mergeCell ref="G3:G4"/>
    <mergeCell ref="H3:I3"/>
    <mergeCell ref="J3:J4"/>
  </mergeCells>
  <pageMargins left="0.7" right="0.7" top="0.75" bottom="0.75" header="0.3" footer="0.3"/>
  <pageSetup paperSize="9" scale="4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2024-02-02T04:39:45Z</dcterms:modified>
</cp:coreProperties>
</file>