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agkovaOV\Новая папка\Desktop\Documents\Сетевые\2024\август 2024\"/>
    </mc:Choice>
  </mc:AlternateContent>
  <bookViews>
    <workbookView xWindow="0" yWindow="0" windowWidth="28800" windowHeight="12000"/>
  </bookViews>
  <sheets>
    <sheet name="10.МП РФКи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/>
  <c r="AB146" i="1" l="1"/>
  <c r="AD146" i="1" s="1"/>
  <c r="X145" i="1"/>
  <c r="Z145" i="1" s="1"/>
  <c r="AB145" i="1" s="1"/>
  <c r="AD145" i="1" s="1"/>
  <c r="E137" i="1"/>
  <c r="D137" i="1" s="1"/>
  <c r="C137" i="1"/>
  <c r="B137" i="1"/>
  <c r="E136" i="1"/>
  <c r="D136" i="1" s="1"/>
  <c r="C136" i="1"/>
  <c r="B136" i="1"/>
  <c r="F136" i="1" s="1"/>
  <c r="E135" i="1"/>
  <c r="C135" i="1"/>
  <c r="B135" i="1"/>
  <c r="E134" i="1"/>
  <c r="D134" i="1" s="1"/>
  <c r="C134" i="1"/>
  <c r="B134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E131" i="1"/>
  <c r="D131" i="1" s="1"/>
  <c r="C131" i="1"/>
  <c r="B131" i="1"/>
  <c r="E130" i="1"/>
  <c r="D130" i="1" s="1"/>
  <c r="C130" i="1"/>
  <c r="B130" i="1"/>
  <c r="F130" i="1" s="1"/>
  <c r="E129" i="1"/>
  <c r="C129" i="1"/>
  <c r="B129" i="1"/>
  <c r="E128" i="1"/>
  <c r="D128" i="1" s="1"/>
  <c r="C128" i="1"/>
  <c r="B128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E125" i="1"/>
  <c r="D125" i="1" s="1"/>
  <c r="C125" i="1"/>
  <c r="B125" i="1"/>
  <c r="E124" i="1"/>
  <c r="D124" i="1" s="1"/>
  <c r="C124" i="1"/>
  <c r="B124" i="1"/>
  <c r="F124" i="1" s="1"/>
  <c r="E123" i="1"/>
  <c r="C123" i="1"/>
  <c r="B123" i="1"/>
  <c r="E122" i="1"/>
  <c r="D122" i="1" s="1"/>
  <c r="C122" i="1"/>
  <c r="B122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E117" i="1"/>
  <c r="D117" i="1" s="1"/>
  <c r="C117" i="1"/>
  <c r="B117" i="1"/>
  <c r="E116" i="1"/>
  <c r="D116" i="1" s="1"/>
  <c r="C116" i="1"/>
  <c r="B116" i="1"/>
  <c r="F116" i="1" s="1"/>
  <c r="E115" i="1"/>
  <c r="C115" i="1"/>
  <c r="B115" i="1"/>
  <c r="E114" i="1"/>
  <c r="D114" i="1" s="1"/>
  <c r="C114" i="1"/>
  <c r="B114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E109" i="1"/>
  <c r="D109" i="1" s="1"/>
  <c r="C109" i="1"/>
  <c r="B109" i="1"/>
  <c r="E108" i="1"/>
  <c r="D108" i="1" s="1"/>
  <c r="C108" i="1"/>
  <c r="B108" i="1"/>
  <c r="F108" i="1" s="1"/>
  <c r="E107" i="1"/>
  <c r="D107" i="1" s="1"/>
  <c r="C107" i="1"/>
  <c r="B107" i="1"/>
  <c r="AE105" i="1"/>
  <c r="W105" i="1"/>
  <c r="U105" i="1"/>
  <c r="S105" i="1"/>
  <c r="Q105" i="1"/>
  <c r="E103" i="1"/>
  <c r="C103" i="1"/>
  <c r="B103" i="1"/>
  <c r="E102" i="1"/>
  <c r="C102" i="1"/>
  <c r="B102" i="1"/>
  <c r="E101" i="1"/>
  <c r="D101" i="1" s="1"/>
  <c r="C101" i="1"/>
  <c r="B101" i="1"/>
  <c r="E100" i="1"/>
  <c r="D100" i="1" s="1"/>
  <c r="C100" i="1"/>
  <c r="B100" i="1"/>
  <c r="F100" i="1" s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E94" i="1"/>
  <c r="D94" i="1" s="1"/>
  <c r="D91" i="1" s="1"/>
  <c r="C94" i="1"/>
  <c r="B94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E91" i="1"/>
  <c r="E88" i="1"/>
  <c r="D88" i="1" s="1"/>
  <c r="C88" i="1"/>
  <c r="C85" i="1" s="1"/>
  <c r="B88" i="1"/>
  <c r="B85" i="1" s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E85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E83" i="1"/>
  <c r="D83" i="1"/>
  <c r="C83" i="1"/>
  <c r="B83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E82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E81" i="1"/>
  <c r="D81" i="1"/>
  <c r="C81" i="1"/>
  <c r="B81" i="1"/>
  <c r="AE80" i="1"/>
  <c r="AD80" i="1"/>
  <c r="AC80" i="1"/>
  <c r="AB80" i="1"/>
  <c r="AA80" i="1"/>
  <c r="AA79" i="1" s="1"/>
  <c r="Z80" i="1"/>
  <c r="Y80" i="1"/>
  <c r="Y79" i="1" s="1"/>
  <c r="X80" i="1"/>
  <c r="W80" i="1"/>
  <c r="V80" i="1"/>
  <c r="U80" i="1"/>
  <c r="U79" i="1" s="1"/>
  <c r="T80" i="1"/>
  <c r="S80" i="1"/>
  <c r="R80" i="1"/>
  <c r="Q80" i="1"/>
  <c r="Q79" i="1" s="1"/>
  <c r="P80" i="1"/>
  <c r="O80" i="1"/>
  <c r="O79" i="1" s="1"/>
  <c r="N80" i="1"/>
  <c r="M80" i="1"/>
  <c r="M79" i="1" s="1"/>
  <c r="L80" i="1"/>
  <c r="K80" i="1"/>
  <c r="K79" i="1" s="1"/>
  <c r="J80" i="1"/>
  <c r="I80" i="1"/>
  <c r="I79" i="1" s="1"/>
  <c r="H80" i="1"/>
  <c r="E80" i="1"/>
  <c r="D80" i="1"/>
  <c r="C80" i="1"/>
  <c r="B80" i="1"/>
  <c r="W79" i="1"/>
  <c r="E77" i="1"/>
  <c r="D77" i="1"/>
  <c r="C77" i="1"/>
  <c r="B77" i="1"/>
  <c r="J76" i="1"/>
  <c r="B76" i="1" s="1"/>
  <c r="E76" i="1"/>
  <c r="D76" i="1" s="1"/>
  <c r="M73" i="1"/>
  <c r="L73" i="1"/>
  <c r="K73" i="1"/>
  <c r="E70" i="1"/>
  <c r="D70" i="1" s="1"/>
  <c r="C70" i="1"/>
  <c r="C67" i="1" s="1"/>
  <c r="B70" i="1"/>
  <c r="B67" i="1" s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E65" i="1"/>
  <c r="D65" i="1"/>
  <c r="B65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E63" i="1"/>
  <c r="D63" i="1"/>
  <c r="B63" i="1"/>
  <c r="AE62" i="1"/>
  <c r="AD62" i="1"/>
  <c r="AC62" i="1"/>
  <c r="AB62" i="1"/>
  <c r="AA62" i="1"/>
  <c r="Z62" i="1"/>
  <c r="Z61" i="1" s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J61" i="1" s="1"/>
  <c r="I62" i="1"/>
  <c r="H62" i="1"/>
  <c r="E62" i="1"/>
  <c r="D62" i="1"/>
  <c r="B62" i="1"/>
  <c r="Q61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E52" i="1"/>
  <c r="C52" i="1"/>
  <c r="B52" i="1"/>
  <c r="E51" i="1"/>
  <c r="C51" i="1"/>
  <c r="B51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E46" i="1"/>
  <c r="D46" i="1" s="1"/>
  <c r="D43" i="1" s="1"/>
  <c r="C46" i="1"/>
  <c r="B46" i="1"/>
  <c r="B43" i="1" s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E43" i="1"/>
  <c r="E40" i="1"/>
  <c r="E37" i="1" s="1"/>
  <c r="D40" i="1"/>
  <c r="D37" i="1" s="1"/>
  <c r="C40" i="1"/>
  <c r="C37" i="1" s="1"/>
  <c r="B40" i="1"/>
  <c r="AE37" i="1"/>
  <c r="AD37" i="1"/>
  <c r="AC37" i="1"/>
  <c r="AB37" i="1"/>
  <c r="AA37" i="1"/>
  <c r="Z37" i="1"/>
  <c r="Y37" i="1"/>
  <c r="X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E34" i="1"/>
  <c r="D34" i="1" s="1"/>
  <c r="C34" i="1"/>
  <c r="B34" i="1"/>
  <c r="E33" i="1"/>
  <c r="D33" i="1" s="1"/>
  <c r="C33" i="1"/>
  <c r="B33" i="1"/>
  <c r="E32" i="1"/>
  <c r="D32" i="1" s="1"/>
  <c r="D26" i="1" s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E29" i="1"/>
  <c r="D29" i="1"/>
  <c r="B29" i="1"/>
  <c r="AE28" i="1"/>
  <c r="AD28" i="1"/>
  <c r="AC28" i="1"/>
  <c r="AB28" i="1"/>
  <c r="AA28" i="1"/>
  <c r="Z28" i="1"/>
  <c r="Y28" i="1"/>
  <c r="X28" i="1"/>
  <c r="W28" i="1"/>
  <c r="U28" i="1"/>
  <c r="T28" i="1"/>
  <c r="S28" i="1"/>
  <c r="R28" i="1"/>
  <c r="Q28" i="1"/>
  <c r="P28" i="1"/>
  <c r="O28" i="1"/>
  <c r="N28" i="1"/>
  <c r="M28" i="1"/>
  <c r="L28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E26" i="1"/>
  <c r="AD22" i="1"/>
  <c r="AB21" i="1"/>
  <c r="AD21" i="1" s="1"/>
  <c r="X20" i="1"/>
  <c r="U18" i="1"/>
  <c r="E16" i="1"/>
  <c r="C16" i="1"/>
  <c r="B16" i="1"/>
  <c r="E15" i="1"/>
  <c r="C15" i="1"/>
  <c r="B15" i="1"/>
  <c r="E14" i="1"/>
  <c r="C14" i="1"/>
  <c r="B14" i="1"/>
  <c r="E13" i="1"/>
  <c r="C13" i="1"/>
  <c r="B13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36" i="1" l="1"/>
  <c r="F29" i="1"/>
  <c r="I61" i="1"/>
  <c r="M61" i="1"/>
  <c r="U61" i="1"/>
  <c r="Y61" i="1"/>
  <c r="AC61" i="1"/>
  <c r="R61" i="1"/>
  <c r="F94" i="1"/>
  <c r="G108" i="1"/>
  <c r="G124" i="1"/>
  <c r="F15" i="1"/>
  <c r="L25" i="1"/>
  <c r="P25" i="1"/>
  <c r="AB25" i="1"/>
  <c r="F63" i="1"/>
  <c r="N61" i="1"/>
  <c r="K61" i="1"/>
  <c r="O61" i="1"/>
  <c r="S61" i="1"/>
  <c r="W61" i="1"/>
  <c r="AA61" i="1"/>
  <c r="AE61" i="1"/>
  <c r="Y25" i="1"/>
  <c r="G37" i="1"/>
  <c r="V61" i="1"/>
  <c r="AD61" i="1"/>
  <c r="C12" i="1"/>
  <c r="H79" i="1"/>
  <c r="P79" i="1"/>
  <c r="X79" i="1"/>
  <c r="G83" i="1"/>
  <c r="F43" i="1"/>
  <c r="E12" i="1"/>
  <c r="F33" i="1"/>
  <c r="S79" i="1"/>
  <c r="AE79" i="1"/>
  <c r="N141" i="1"/>
  <c r="R151" i="1"/>
  <c r="AA25" i="1"/>
  <c r="S25" i="1"/>
  <c r="G34" i="1"/>
  <c r="C49" i="1"/>
  <c r="F77" i="1"/>
  <c r="C82" i="1"/>
  <c r="F34" i="1"/>
  <c r="X25" i="1"/>
  <c r="T25" i="1"/>
  <c r="C62" i="1"/>
  <c r="G62" i="1" s="1"/>
  <c r="L61" i="1"/>
  <c r="P61" i="1"/>
  <c r="T61" i="1"/>
  <c r="X61" i="1"/>
  <c r="AB61" i="1"/>
  <c r="C63" i="1"/>
  <c r="G63" i="1" s="1"/>
  <c r="B64" i="1"/>
  <c r="B61" i="1" s="1"/>
  <c r="C76" i="1"/>
  <c r="G76" i="1" s="1"/>
  <c r="AC79" i="1"/>
  <c r="T79" i="1"/>
  <c r="AB79" i="1"/>
  <c r="B121" i="1"/>
  <c r="B127" i="1"/>
  <c r="B133" i="1"/>
  <c r="L79" i="1"/>
  <c r="B113" i="1"/>
  <c r="F46" i="1"/>
  <c r="H61" i="1"/>
  <c r="C64" i="1"/>
  <c r="Z142" i="1"/>
  <c r="G80" i="1"/>
  <c r="C121" i="1"/>
  <c r="C133" i="1"/>
  <c r="D16" i="1"/>
  <c r="G16" i="1"/>
  <c r="M151" i="1"/>
  <c r="M141" i="1"/>
  <c r="Q151" i="1"/>
  <c r="Q141" i="1"/>
  <c r="Z151" i="1"/>
  <c r="Z25" i="1"/>
  <c r="AD151" i="1"/>
  <c r="AD141" i="1"/>
  <c r="AD25" i="1"/>
  <c r="G77" i="1"/>
  <c r="G100" i="1"/>
  <c r="C99" i="1"/>
  <c r="D13" i="1"/>
  <c r="G13" i="1"/>
  <c r="Q25" i="1"/>
  <c r="N142" i="1"/>
  <c r="N152" i="1"/>
  <c r="N25" i="1"/>
  <c r="R152" i="1"/>
  <c r="R142" i="1"/>
  <c r="R25" i="1"/>
  <c r="V152" i="1"/>
  <c r="V142" i="1"/>
  <c r="AD152" i="1"/>
  <c r="AD142" i="1"/>
  <c r="F62" i="1"/>
  <c r="F65" i="1"/>
  <c r="D64" i="1"/>
  <c r="D61" i="1" s="1"/>
  <c r="D67" i="1"/>
  <c r="X18" i="1"/>
  <c r="Z20" i="1"/>
  <c r="AB20" i="1" s="1"/>
  <c r="AD20" i="1" s="1"/>
  <c r="B152" i="1"/>
  <c r="B142" i="1"/>
  <c r="F52" i="1"/>
  <c r="C79" i="1"/>
  <c r="G85" i="1"/>
  <c r="U151" i="1"/>
  <c r="U141" i="1"/>
  <c r="F16" i="1"/>
  <c r="Z152" i="1"/>
  <c r="B12" i="1"/>
  <c r="F13" i="1"/>
  <c r="D14" i="1"/>
  <c r="G14" i="1"/>
  <c r="F14" i="1"/>
  <c r="D15" i="1"/>
  <c r="G15" i="1"/>
  <c r="M25" i="1"/>
  <c r="U25" i="1"/>
  <c r="AC25" i="1"/>
  <c r="G33" i="1"/>
  <c r="G46" i="1"/>
  <c r="C43" i="1"/>
  <c r="Z141" i="1"/>
  <c r="W151" i="1"/>
  <c r="W141" i="1"/>
  <c r="AE141" i="1"/>
  <c r="AE151" i="1"/>
  <c r="O142" i="1"/>
  <c r="O152" i="1"/>
  <c r="W152" i="1"/>
  <c r="W142" i="1"/>
  <c r="AE142" i="1"/>
  <c r="AE152" i="1"/>
  <c r="F40" i="1"/>
  <c r="D51" i="1"/>
  <c r="G51" i="1"/>
  <c r="E49" i="1"/>
  <c r="B91" i="1"/>
  <c r="O25" i="1"/>
  <c r="W25" i="1"/>
  <c r="AE25" i="1"/>
  <c r="O141" i="1"/>
  <c r="O151" i="1"/>
  <c r="S151" i="1"/>
  <c r="S141" i="1"/>
  <c r="X151" i="1"/>
  <c r="X141" i="1"/>
  <c r="AB151" i="1"/>
  <c r="AB141" i="1"/>
  <c r="L152" i="1"/>
  <c r="L142" i="1"/>
  <c r="P152" i="1"/>
  <c r="P142" i="1"/>
  <c r="T152" i="1"/>
  <c r="T142" i="1"/>
  <c r="X152" i="1"/>
  <c r="X142" i="1"/>
  <c r="AB152" i="1"/>
  <c r="AB142" i="1"/>
  <c r="G40" i="1"/>
  <c r="F51" i="1"/>
  <c r="D52" i="1"/>
  <c r="G52" i="1"/>
  <c r="C65" i="1"/>
  <c r="B82" i="1"/>
  <c r="F82" i="1" s="1"/>
  <c r="G116" i="1"/>
  <c r="C113" i="1"/>
  <c r="G130" i="1"/>
  <c r="C127" i="1"/>
  <c r="N151" i="1"/>
  <c r="V25" i="1"/>
  <c r="AA151" i="1"/>
  <c r="AA141" i="1"/>
  <c r="S152" i="1"/>
  <c r="S142" i="1"/>
  <c r="AA152" i="1"/>
  <c r="AA142" i="1"/>
  <c r="F70" i="1"/>
  <c r="G70" i="1"/>
  <c r="E67" i="1"/>
  <c r="G81" i="1"/>
  <c r="F81" i="1"/>
  <c r="D85" i="1"/>
  <c r="D82" i="1"/>
  <c r="L151" i="1"/>
  <c r="L141" i="1"/>
  <c r="P151" i="1"/>
  <c r="P141" i="1"/>
  <c r="T151" i="1"/>
  <c r="T141" i="1"/>
  <c r="Y151" i="1"/>
  <c r="Y141" i="1"/>
  <c r="AC151" i="1"/>
  <c r="AC141" i="1"/>
  <c r="E152" i="1"/>
  <c r="E142" i="1"/>
  <c r="M152" i="1"/>
  <c r="M142" i="1"/>
  <c r="Q152" i="1"/>
  <c r="Q142" i="1"/>
  <c r="U152" i="1"/>
  <c r="U142" i="1"/>
  <c r="Y152" i="1"/>
  <c r="Y142" i="1"/>
  <c r="AC152" i="1"/>
  <c r="AC142" i="1"/>
  <c r="B37" i="1"/>
  <c r="B49" i="1"/>
  <c r="E64" i="1"/>
  <c r="V151" i="1"/>
  <c r="V141" i="1"/>
  <c r="D79" i="1"/>
  <c r="J79" i="1"/>
  <c r="N79" i="1"/>
  <c r="R79" i="1"/>
  <c r="V79" i="1"/>
  <c r="Z79" i="1"/>
  <c r="AD79" i="1"/>
  <c r="F85" i="1"/>
  <c r="D102" i="1"/>
  <c r="D99" i="1" s="1"/>
  <c r="G102" i="1"/>
  <c r="E99" i="1"/>
  <c r="F102" i="1"/>
  <c r="R141" i="1"/>
  <c r="G94" i="1"/>
  <c r="D103" i="1"/>
  <c r="D152" i="1" s="1"/>
  <c r="G103" i="1"/>
  <c r="D115" i="1"/>
  <c r="D113" i="1" s="1"/>
  <c r="E113" i="1"/>
  <c r="D129" i="1"/>
  <c r="D127" i="1" s="1"/>
  <c r="E127" i="1"/>
  <c r="E79" i="1"/>
  <c r="F80" i="1"/>
  <c r="G82" i="1"/>
  <c r="F83" i="1"/>
  <c r="F88" i="1"/>
  <c r="C91" i="1"/>
  <c r="B99" i="1"/>
  <c r="F103" i="1"/>
  <c r="F76" i="1"/>
  <c r="G88" i="1"/>
  <c r="D123" i="1"/>
  <c r="D121" i="1" s="1"/>
  <c r="E121" i="1"/>
  <c r="D135" i="1"/>
  <c r="D133" i="1" s="1"/>
  <c r="E133" i="1"/>
  <c r="C61" i="1" l="1"/>
  <c r="G12" i="1"/>
  <c r="D49" i="1"/>
  <c r="F121" i="1"/>
  <c r="G121" i="1"/>
  <c r="F37" i="1"/>
  <c r="F152" i="1"/>
  <c r="G91" i="1"/>
  <c r="F99" i="1"/>
  <c r="G99" i="1"/>
  <c r="F113" i="1"/>
  <c r="G113" i="1"/>
  <c r="F91" i="1"/>
  <c r="F133" i="1"/>
  <c r="G133" i="1"/>
  <c r="G79" i="1"/>
  <c r="D142" i="1"/>
  <c r="G43" i="1"/>
  <c r="D12" i="1"/>
  <c r="F12" i="1"/>
  <c r="F127" i="1"/>
  <c r="G127" i="1"/>
  <c r="G64" i="1"/>
  <c r="E61" i="1"/>
  <c r="F64" i="1"/>
  <c r="F142" i="1"/>
  <c r="F67" i="1"/>
  <c r="G67" i="1"/>
  <c r="B79" i="1"/>
  <c r="F79" i="1" s="1"/>
  <c r="F49" i="1"/>
  <c r="G49" i="1"/>
  <c r="G65" i="1"/>
  <c r="G61" i="1" l="1"/>
  <c r="F61" i="1"/>
  <c r="K105" i="1"/>
  <c r="O105" i="1"/>
  <c r="AA105" i="1"/>
  <c r="AB105" i="1"/>
  <c r="X105" i="1"/>
  <c r="T105" i="1"/>
  <c r="P105" i="1"/>
  <c r="L105" i="1"/>
  <c r="AD105" i="1"/>
  <c r="Z105" i="1"/>
  <c r="V105" i="1"/>
  <c r="R105" i="1"/>
  <c r="N105" i="1"/>
  <c r="J105" i="1"/>
  <c r="AC105" i="1"/>
  <c r="Y105" i="1"/>
  <c r="M105" i="1"/>
  <c r="H105" i="1" l="1"/>
  <c r="C105" i="1"/>
  <c r="B105" i="1"/>
  <c r="I105" i="1"/>
  <c r="E105" i="1" l="1"/>
  <c r="D105" i="1"/>
  <c r="K25" i="1"/>
  <c r="K150" i="1"/>
  <c r="K140" i="1"/>
  <c r="G149" i="1"/>
  <c r="F149" i="1"/>
  <c r="U150" i="1"/>
  <c r="U140" i="1"/>
  <c r="S73" i="1"/>
  <c r="V140" i="1"/>
  <c r="V150" i="1"/>
  <c r="AB140" i="1"/>
  <c r="AB150" i="1"/>
  <c r="F150" i="1"/>
  <c r="G150" i="1"/>
  <c r="AA140" i="1"/>
  <c r="AA150" i="1"/>
  <c r="Z140" i="1"/>
  <c r="Z150" i="1"/>
  <c r="J148" i="1"/>
  <c r="B140" i="1"/>
  <c r="B150" i="1"/>
  <c r="Q73" i="1"/>
  <c r="H31" i="1"/>
  <c r="H138" i="1"/>
  <c r="T140" i="1"/>
  <c r="T150" i="1"/>
  <c r="R20" i="1"/>
  <c r="G27" i="1"/>
  <c r="F27" i="1"/>
  <c r="E150" i="1"/>
  <c r="C151" i="1"/>
  <c r="C141" i="1"/>
  <c r="F140" i="1"/>
  <c r="E140" i="1"/>
  <c r="G140" i="1"/>
  <c r="G152" i="1"/>
  <c r="O73" i="1"/>
  <c r="AA138" i="1"/>
  <c r="C140" i="1"/>
  <c r="C150" i="1"/>
  <c r="AB138" i="1"/>
  <c r="R145" i="1"/>
  <c r="Z73" i="1"/>
  <c r="H139" i="1"/>
  <c r="H25" i="1"/>
  <c r="AC150" i="1"/>
  <c r="AC140" i="1"/>
  <c r="J149" i="1"/>
  <c r="J73" i="1"/>
  <c r="D140" i="1"/>
  <c r="D25" i="1"/>
  <c r="D150" i="1"/>
  <c r="J151" i="1"/>
  <c r="J141" i="1"/>
  <c r="AC73" i="1"/>
  <c r="M140" i="1"/>
  <c r="M150" i="1"/>
  <c r="K55" i="1"/>
  <c r="AD150" i="1"/>
  <c r="AB75" i="1"/>
  <c r="AD75" i="1"/>
  <c r="AD140" i="1"/>
  <c r="G73" i="1"/>
  <c r="E73" i="1"/>
  <c r="F73" i="1"/>
  <c r="AE148" i="1"/>
  <c r="AB139" i="1"/>
  <c r="AB73" i="1"/>
  <c r="H55" i="1"/>
  <c r="J142" i="1"/>
  <c r="J152" i="1"/>
  <c r="X148" i="1"/>
  <c r="P140" i="1"/>
  <c r="P150" i="1"/>
  <c r="C57" i="1"/>
  <c r="W148" i="1"/>
  <c r="I151" i="1"/>
  <c r="I141" i="1"/>
  <c r="AE140" i="1"/>
  <c r="AC75" i="1"/>
  <c r="AE75" i="1"/>
  <c r="AE150" i="1"/>
  <c r="H150" i="1"/>
  <c r="C27" i="1"/>
  <c r="H27" i="1"/>
  <c r="H140" i="1"/>
  <c r="X140" i="1"/>
  <c r="Z75" i="1"/>
  <c r="V75" i="1"/>
  <c r="X75" i="1"/>
  <c r="X150" i="1"/>
  <c r="AE147" i="1"/>
  <c r="J139" i="1"/>
  <c r="J138" i="1"/>
  <c r="AA73" i="1"/>
  <c r="AA139" i="1"/>
  <c r="AD144" i="1"/>
  <c r="AE21" i="1"/>
  <c r="K138" i="1"/>
  <c r="K139" i="1"/>
  <c r="Q140" i="1"/>
  <c r="Q150" i="1"/>
  <c r="B148" i="1"/>
  <c r="B146" i="1"/>
  <c r="AE73" i="1"/>
  <c r="AE149" i="1"/>
  <c r="AC147" i="1"/>
  <c r="AB144" i="1"/>
  <c r="P73" i="1"/>
  <c r="T75" i="1"/>
  <c r="R140" i="1"/>
  <c r="R75" i="1"/>
  <c r="R150" i="1"/>
  <c r="P75" i="1"/>
  <c r="N150" i="1"/>
  <c r="N140" i="1"/>
  <c r="AD19" i="1"/>
  <c r="V143" i="1"/>
  <c r="C20" i="1"/>
  <c r="H73" i="1"/>
  <c r="F139" i="1"/>
  <c r="G139" i="1"/>
  <c r="C25" i="1"/>
  <c r="G26" i="1"/>
  <c r="G28" i="1"/>
  <c r="F28" i="1"/>
  <c r="G55" i="1"/>
  <c r="E55" i="1"/>
  <c r="F55" i="1"/>
  <c r="N73" i="1"/>
  <c r="L150" i="1"/>
  <c r="L140" i="1"/>
  <c r="N75" i="1"/>
  <c r="J55" i="1"/>
  <c r="J28" i="1"/>
  <c r="F26" i="1"/>
  <c r="B25" i="1"/>
  <c r="B149" i="1"/>
  <c r="I140" i="1"/>
  <c r="I25" i="1"/>
  <c r="I150" i="1"/>
  <c r="F148" i="1"/>
  <c r="E149" i="1"/>
  <c r="E148" i="1"/>
  <c r="G148" i="1"/>
  <c r="S139" i="1"/>
  <c r="S138" i="1"/>
  <c r="Q149" i="1"/>
  <c r="Q148" i="1"/>
  <c r="O140" i="1"/>
  <c r="O150" i="1"/>
  <c r="F25" i="1"/>
  <c r="E25" i="1"/>
  <c r="G25" i="1"/>
  <c r="C28" i="1"/>
  <c r="H141" i="1"/>
  <c r="H28" i="1"/>
  <c r="H151" i="1"/>
  <c r="Y73" i="1"/>
  <c r="I73" i="1"/>
  <c r="B75" i="1"/>
  <c r="L75" i="1"/>
  <c r="K141" i="1"/>
  <c r="K58" i="1"/>
  <c r="K28" i="1"/>
  <c r="K151" i="1"/>
  <c r="G141" i="1"/>
  <c r="E141" i="1"/>
  <c r="F141" i="1"/>
  <c r="W73" i="1"/>
  <c r="W149" i="1"/>
  <c r="B145" i="1"/>
  <c r="J140" i="1"/>
  <c r="J25" i="1"/>
  <c r="J27" i="1"/>
  <c r="J150" i="1"/>
  <c r="AC149" i="1"/>
  <c r="AC148" i="1"/>
  <c r="C143" i="1"/>
  <c r="C152" i="1"/>
  <c r="G29" i="1"/>
  <c r="T73" i="1"/>
  <c r="D55" i="1"/>
  <c r="C147" i="1"/>
  <c r="X149" i="1"/>
  <c r="X73" i="1"/>
  <c r="W150" i="1"/>
  <c r="W140" i="1"/>
  <c r="B18" i="1"/>
  <c r="H142" i="1"/>
  <c r="H152" i="1"/>
  <c r="K149" i="1"/>
  <c r="K148" i="1"/>
  <c r="I142" i="1"/>
  <c r="I29" i="1"/>
  <c r="I152" i="1"/>
  <c r="D145" i="1"/>
  <c r="B20" i="1"/>
  <c r="C145" i="1"/>
  <c r="AE74" i="1"/>
  <c r="AE139" i="1"/>
  <c r="AE138" i="1"/>
  <c r="B22" i="1"/>
  <c r="AD73" i="1"/>
  <c r="Z139" i="1"/>
  <c r="Z138" i="1"/>
  <c r="B21" i="1"/>
  <c r="Q139" i="1"/>
  <c r="Q138" i="1"/>
  <c r="B144" i="1"/>
  <c r="B143" i="1"/>
  <c r="AD147" i="1"/>
  <c r="C74" i="1"/>
  <c r="C73" i="1"/>
  <c r="AC145" i="1"/>
  <c r="AE145" i="1"/>
  <c r="S140" i="1"/>
  <c r="S150" i="1"/>
  <c r="G32" i="1"/>
  <c r="K142" i="1"/>
  <c r="K29" i="1"/>
  <c r="K152" i="1"/>
  <c r="Z149" i="1"/>
  <c r="Z148" i="1"/>
  <c r="S149" i="1"/>
  <c r="S148" i="1"/>
  <c r="B151" i="1"/>
  <c r="B141" i="1"/>
  <c r="Y139" i="1"/>
  <c r="Y138" i="1"/>
  <c r="D21" i="1"/>
  <c r="I55" i="1"/>
  <c r="I28" i="1"/>
  <c r="B139" i="1"/>
  <c r="B138" i="1"/>
  <c r="D73" i="1"/>
  <c r="B28" i="1"/>
  <c r="B55" i="1"/>
  <c r="T139" i="1"/>
  <c r="T138" i="1"/>
  <c r="E27" i="1"/>
  <c r="I27" i="1"/>
  <c r="F138" i="1"/>
  <c r="E139" i="1"/>
  <c r="E138" i="1"/>
  <c r="G138" i="1"/>
  <c r="X139" i="1"/>
  <c r="X138" i="1"/>
  <c r="F151" i="1"/>
  <c r="E28" i="1"/>
  <c r="E151" i="1"/>
  <c r="G151" i="1"/>
  <c r="R146" i="1"/>
  <c r="D141" i="1"/>
  <c r="D58" i="1"/>
  <c r="D28" i="1"/>
  <c r="D151" i="1"/>
  <c r="M149" i="1"/>
  <c r="M148" i="1"/>
  <c r="AE22" i="1"/>
  <c r="C58" i="1"/>
  <c r="C55" i="1"/>
  <c r="B147" i="1"/>
  <c r="U73" i="1"/>
  <c r="T22" i="1"/>
  <c r="T149" i="1"/>
  <c r="T148" i="1"/>
  <c r="AD139" i="1"/>
  <c r="AD138" i="1"/>
  <c r="J75" i="1"/>
  <c r="C75" i="1"/>
  <c r="R73" i="1"/>
  <c r="AB18" i="1"/>
  <c r="AD18" i="1"/>
  <c r="N149" i="1"/>
  <c r="N148" i="1"/>
  <c r="AD74" i="1"/>
  <c r="AD149" i="1"/>
  <c r="AD148" i="1"/>
  <c r="D20" i="1"/>
  <c r="D139" i="1"/>
  <c r="D138" i="1"/>
  <c r="M139" i="1"/>
  <c r="M138" i="1"/>
  <c r="C22" i="1"/>
  <c r="AA149" i="1"/>
  <c r="AA148" i="1"/>
  <c r="O139" i="1"/>
  <c r="O138" i="1"/>
  <c r="R139" i="1"/>
  <c r="R138" i="1"/>
  <c r="Z144" i="1"/>
  <c r="C139" i="1"/>
  <c r="C138" i="1"/>
  <c r="D146" i="1"/>
  <c r="D75" i="1"/>
  <c r="AC21" i="1"/>
  <c r="B19" i="1"/>
  <c r="D57" i="1"/>
  <c r="D27" i="1"/>
  <c r="K57" i="1"/>
  <c r="K27" i="1"/>
  <c r="R22" i="1"/>
  <c r="C26" i="1"/>
  <c r="C149" i="1"/>
  <c r="C148" i="1"/>
  <c r="V148" i="1"/>
  <c r="AB19" i="1"/>
  <c r="C19" i="1"/>
  <c r="C18" i="1"/>
  <c r="J29" i="1"/>
  <c r="I59" i="1"/>
  <c r="J59" i="1"/>
  <c r="K59" i="1"/>
  <c r="R143" i="1"/>
  <c r="T143" i="1"/>
  <c r="C144" i="1"/>
  <c r="O149" i="1"/>
  <c r="O148" i="1"/>
  <c r="C146" i="1"/>
  <c r="B26" i="1"/>
  <c r="J20" i="1"/>
  <c r="L20" i="1"/>
  <c r="N20" i="1"/>
  <c r="L21" i="1"/>
  <c r="N21" i="1"/>
  <c r="R21" i="1"/>
  <c r="L139" i="1"/>
  <c r="L138" i="1"/>
  <c r="AB143" i="1"/>
  <c r="AD143" i="1"/>
  <c r="AC18" i="1"/>
  <c r="AE18" i="1"/>
  <c r="Z147" i="1"/>
  <c r="AB147" i="1"/>
  <c r="AA147" i="1"/>
  <c r="C32" i="1"/>
  <c r="C31" i="1"/>
  <c r="G31" i="1"/>
  <c r="AE19" i="1"/>
  <c r="J145" i="1"/>
  <c r="L145" i="1"/>
  <c r="N145" i="1"/>
  <c r="R18" i="1"/>
  <c r="T18" i="1"/>
  <c r="D147" i="1"/>
  <c r="R149" i="1"/>
  <c r="R148" i="1"/>
  <c r="V73" i="1"/>
  <c r="V149" i="1"/>
  <c r="B74" i="1"/>
  <c r="B73" i="1"/>
  <c r="X74" i="1"/>
  <c r="Z74" i="1"/>
  <c r="AB74" i="1"/>
  <c r="AB149" i="1"/>
  <c r="AB148" i="1"/>
  <c r="AA74" i="1"/>
  <c r="AC74" i="1"/>
  <c r="AC139" i="1"/>
  <c r="AC138" i="1"/>
  <c r="C21" i="1"/>
  <c r="F21" i="1"/>
  <c r="H21" i="1"/>
  <c r="J21" i="1"/>
  <c r="AA22" i="1"/>
  <c r="AC22" i="1"/>
  <c r="AA20" i="1"/>
  <c r="AC20" i="1"/>
  <c r="AE20" i="1"/>
  <c r="B31" i="1"/>
  <c r="F31" i="1"/>
  <c r="Y150" i="1"/>
  <c r="AA75" i="1"/>
  <c r="O75" i="1"/>
  <c r="Q75" i="1"/>
  <c r="S75" i="1"/>
  <c r="U75" i="1"/>
  <c r="W75" i="1"/>
  <c r="Y75" i="1"/>
  <c r="Y140" i="1"/>
  <c r="F75" i="1"/>
  <c r="H75" i="1"/>
  <c r="V18" i="1"/>
  <c r="Z18" i="1"/>
  <c r="AA146" i="1"/>
  <c r="AC146" i="1"/>
  <c r="AE146" i="1"/>
  <c r="W145" i="1"/>
  <c r="Y145" i="1"/>
  <c r="AA145" i="1"/>
  <c r="E75" i="1"/>
  <c r="G75" i="1"/>
  <c r="I75" i="1"/>
  <c r="K75" i="1"/>
  <c r="M75" i="1"/>
  <c r="F145" i="1"/>
  <c r="H145" i="1"/>
  <c r="D22" i="1"/>
  <c r="U149" i="1"/>
  <c r="U148" i="1"/>
  <c r="N143" i="1"/>
  <c r="P143" i="1"/>
  <c r="P147" i="1"/>
  <c r="R147" i="1"/>
  <c r="T147" i="1"/>
  <c r="V147" i="1"/>
  <c r="J147" i="1"/>
  <c r="L147" i="1"/>
  <c r="N147" i="1"/>
  <c r="J18" i="1"/>
  <c r="L18" i="1"/>
  <c r="N18" i="1"/>
  <c r="P18" i="1"/>
  <c r="Y20" i="1"/>
  <c r="Y22" i="1"/>
  <c r="AA21" i="1"/>
  <c r="I139" i="1"/>
  <c r="I138" i="1"/>
  <c r="D74" i="1"/>
  <c r="D149" i="1"/>
  <c r="D148" i="1"/>
  <c r="AA144" i="1"/>
  <c r="AC144" i="1"/>
  <c r="AE144" i="1"/>
  <c r="F18" i="1"/>
  <c r="H18" i="1"/>
  <c r="W22" i="1"/>
  <c r="W143" i="1"/>
  <c r="Y143" i="1"/>
  <c r="AA143" i="1"/>
  <c r="AC143" i="1"/>
  <c r="AE143" i="1"/>
  <c r="Y74" i="1"/>
  <c r="Y149" i="1"/>
  <c r="Y148" i="1"/>
  <c r="L149" i="1"/>
  <c r="L148" i="1"/>
  <c r="F20" i="1"/>
  <c r="H20" i="1"/>
  <c r="Y146" i="1"/>
  <c r="D144" i="1"/>
  <c r="D143" i="1"/>
  <c r="F146" i="1"/>
  <c r="H146" i="1"/>
  <c r="J146" i="1"/>
  <c r="L146" i="1"/>
  <c r="N146" i="1"/>
  <c r="W74" i="1"/>
  <c r="W139" i="1"/>
  <c r="W138" i="1"/>
  <c r="P149" i="1"/>
  <c r="P148" i="1"/>
  <c r="V144" i="1"/>
  <c r="X144" i="1"/>
  <c r="X143" i="1"/>
  <c r="Z143" i="1"/>
  <c r="F144" i="1"/>
  <c r="H144" i="1"/>
  <c r="J144" i="1"/>
  <c r="L144" i="1"/>
  <c r="N144" i="1"/>
  <c r="P144" i="1"/>
  <c r="R144" i="1"/>
  <c r="T144" i="1"/>
  <c r="K74" i="1"/>
  <c r="M74" i="1"/>
  <c r="O74" i="1"/>
  <c r="Q74" i="1"/>
  <c r="S74" i="1"/>
  <c r="U74" i="1"/>
  <c r="U139" i="1"/>
  <c r="U138" i="1"/>
  <c r="W146" i="1"/>
  <c r="AC19" i="1"/>
  <c r="W20" i="1"/>
  <c r="Y21" i="1"/>
  <c r="B32" i="1"/>
  <c r="F32" i="1"/>
  <c r="H32" i="1"/>
  <c r="H26" i="1"/>
  <c r="H149" i="1"/>
  <c r="H148" i="1"/>
  <c r="D19" i="1"/>
  <c r="D18" i="1"/>
  <c r="J58" i="1"/>
  <c r="B58" i="1"/>
  <c r="F59" i="1"/>
  <c r="G59" i="1"/>
  <c r="H59" i="1"/>
  <c r="H29" i="1"/>
  <c r="C29" i="1"/>
  <c r="C142" i="1"/>
  <c r="G142" i="1"/>
  <c r="N139" i="1"/>
  <c r="N138" i="1"/>
  <c r="S145" i="1"/>
  <c r="U145" i="1"/>
  <c r="F22" i="1"/>
  <c r="H22" i="1"/>
  <c r="J22" i="1"/>
  <c r="L22" i="1"/>
  <c r="N22" i="1"/>
  <c r="P22" i="1"/>
  <c r="F147" i="1"/>
  <c r="H147" i="1"/>
  <c r="M143" i="1"/>
  <c r="O143" i="1"/>
  <c r="Q143" i="1"/>
  <c r="S143" i="1"/>
  <c r="U143" i="1"/>
  <c r="O146" i="1"/>
  <c r="Q146" i="1"/>
  <c r="S146" i="1"/>
  <c r="U146" i="1"/>
  <c r="R74" i="1"/>
  <c r="T74" i="1"/>
  <c r="V74" i="1"/>
  <c r="V139" i="1"/>
  <c r="V138" i="1"/>
  <c r="K19" i="1"/>
  <c r="M19" i="1"/>
  <c r="O19" i="1"/>
  <c r="Q19" i="1"/>
  <c r="S19" i="1"/>
  <c r="U19" i="1"/>
  <c r="W19" i="1"/>
  <c r="Y19" i="1"/>
  <c r="AA19" i="1"/>
  <c r="E146" i="1"/>
  <c r="G146" i="1"/>
  <c r="I146" i="1"/>
  <c r="K146" i="1"/>
  <c r="M146" i="1"/>
  <c r="Q144" i="1"/>
  <c r="S144" i="1"/>
  <c r="U144" i="1"/>
  <c r="W144" i="1"/>
  <c r="Y144" i="1"/>
  <c r="F143" i="1"/>
  <c r="H143" i="1"/>
  <c r="J143" i="1"/>
  <c r="L143" i="1"/>
  <c r="E20" i="1"/>
  <c r="G20" i="1"/>
  <c r="I20" i="1"/>
  <c r="K20" i="1"/>
  <c r="M20" i="1"/>
  <c r="O20" i="1"/>
  <c r="Q20" i="1"/>
  <c r="S20" i="1"/>
  <c r="U20" i="1"/>
  <c r="K145" i="1"/>
  <c r="M145" i="1"/>
  <c r="O145" i="1"/>
  <c r="Q145" i="1"/>
  <c r="F74" i="1"/>
  <c r="H74" i="1"/>
  <c r="J74" i="1"/>
  <c r="L74" i="1"/>
  <c r="N74" i="1"/>
  <c r="P74" i="1"/>
  <c r="P139" i="1"/>
  <c r="P138" i="1"/>
  <c r="E22" i="1"/>
  <c r="G22" i="1"/>
  <c r="I22" i="1"/>
  <c r="K22" i="1"/>
  <c r="M22" i="1"/>
  <c r="O22" i="1"/>
  <c r="Q22" i="1"/>
  <c r="S22" i="1"/>
  <c r="E21" i="1"/>
  <c r="G21" i="1"/>
  <c r="I21" i="1"/>
  <c r="K21" i="1"/>
  <c r="M21" i="1"/>
  <c r="O21" i="1"/>
  <c r="Q21" i="1"/>
  <c r="S21" i="1"/>
  <c r="W21" i="1"/>
  <c r="H58" i="1"/>
  <c r="I58" i="1"/>
  <c r="E58" i="1"/>
  <c r="F58" i="1"/>
  <c r="G58" i="1"/>
  <c r="E74" i="1"/>
  <c r="G74" i="1"/>
  <c r="I74" i="1"/>
  <c r="I149" i="1"/>
  <c r="I148" i="1"/>
  <c r="G57" i="1"/>
  <c r="I57" i="1"/>
  <c r="E57" i="1"/>
  <c r="F57" i="1"/>
  <c r="H57" i="1"/>
  <c r="J57" i="1"/>
  <c r="B57" i="1"/>
  <c r="B27" i="1"/>
  <c r="M18" i="1"/>
  <c r="O18" i="1"/>
  <c r="Q18" i="1"/>
  <c r="S18" i="1"/>
  <c r="W18" i="1"/>
  <c r="Y18" i="1"/>
  <c r="AA18" i="1"/>
  <c r="E143" i="1"/>
  <c r="G143" i="1"/>
  <c r="I143" i="1"/>
  <c r="K143" i="1"/>
  <c r="E144" i="1"/>
  <c r="G144" i="1"/>
  <c r="I144" i="1"/>
  <c r="K144" i="1"/>
  <c r="M144" i="1"/>
  <c r="O144" i="1"/>
  <c r="E147" i="1"/>
  <c r="G147" i="1"/>
  <c r="I147" i="1"/>
  <c r="K147" i="1"/>
  <c r="M147" i="1"/>
  <c r="O147" i="1"/>
  <c r="Q147" i="1"/>
  <c r="S147" i="1"/>
  <c r="U147" i="1"/>
  <c r="W147" i="1"/>
  <c r="Y147" i="1"/>
  <c r="F19" i="1"/>
  <c r="H19" i="1"/>
  <c r="J19" i="1"/>
  <c r="L19" i="1"/>
  <c r="N19" i="1"/>
  <c r="P19" i="1"/>
  <c r="R19" i="1"/>
  <c r="T19" i="1"/>
  <c r="V19" i="1"/>
  <c r="X19" i="1"/>
  <c r="Z19" i="1"/>
  <c r="E145" i="1"/>
  <c r="G145" i="1"/>
  <c r="I145" i="1"/>
  <c r="G19" i="1"/>
  <c r="I19" i="1"/>
  <c r="E19" i="1"/>
  <c r="E18" i="1"/>
  <c r="G18" i="1"/>
  <c r="I18" i="1"/>
  <c r="K18" i="1"/>
</calcChain>
</file>

<file path=xl/comments1.xml><?xml version="1.0" encoding="utf-8"?>
<comments xmlns="http://schemas.openxmlformats.org/spreadsheetml/2006/main">
  <authors>
    <author>Степаненко Наталья Алексеевна</author>
    <author>Шишкина Юлия Андреева</author>
    <author>Цёвка Елена Александровна</author>
  </authors>
  <commentList>
    <comment ref="E34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1503,53
</t>
        </r>
      </text>
    </comment>
    <comment ref="I34" authorId="1" shapeId="0">
      <text>
        <r>
          <rPr>
            <b/>
            <sz val="9"/>
            <color indexed="81"/>
            <rFont val="Tahoma"/>
            <family val="2"/>
            <charset val="204"/>
          </rPr>
          <t>Шишкина Юлия Андреева:</t>
        </r>
        <r>
          <rPr>
            <sz val="9"/>
            <color indexed="81"/>
            <rFont val="Tahoma"/>
            <family val="2"/>
            <charset val="204"/>
          </rPr>
          <t xml:space="preserve">
в АИС Бюджете 130,4928, уточнить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162140,257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51906,52
</t>
        </r>
        <r>
          <rPr>
            <b/>
            <sz val="9"/>
            <color indexed="81"/>
            <rFont val="Tahoma"/>
            <family val="2"/>
            <charset val="204"/>
          </rPr>
          <t>Цёвка Елена Александровна:Январь-апрель 71982031,7
Уточнить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51906,524
</t>
        </r>
        <r>
          <rPr>
            <b/>
            <sz val="9"/>
            <color indexed="81"/>
            <rFont val="Tahoma"/>
            <family val="2"/>
            <charset val="204"/>
          </rPr>
          <t>Цёвка Елена Александровна: Январь-апрель 71 982,03
Уточнить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0" authorId="1" shapeId="0">
      <text>
        <r>
          <rPr>
            <b/>
            <sz val="9"/>
            <color indexed="81"/>
            <rFont val="Tahoma"/>
            <family val="2"/>
            <charset val="204"/>
          </rPr>
          <t>Шишкина Юлия Андреева:</t>
        </r>
        <r>
          <rPr>
            <sz val="9"/>
            <color indexed="81"/>
            <rFont val="Tahoma"/>
            <family val="2"/>
            <charset val="204"/>
          </rPr>
          <t xml:space="preserve">
38 397,55 в АИС Бюджете, уточнить
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149,37
</t>
        </r>
      </text>
    </comment>
    <comment ref="I46" authorId="1" shapeId="0">
      <text>
        <r>
          <rPr>
            <b/>
            <sz val="9"/>
            <color indexed="81"/>
            <rFont val="Tahoma"/>
            <family val="2"/>
            <charset val="204"/>
          </rPr>
          <t>Шишкина Юлия Андреева:</t>
        </r>
        <r>
          <rPr>
            <sz val="9"/>
            <color indexed="81"/>
            <rFont val="Tahoma"/>
            <family val="2"/>
            <charset val="204"/>
          </rPr>
          <t xml:space="preserve">
в АИС Бюджете 12,822, уточнить
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1940,10
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0
</t>
        </r>
      </text>
    </comment>
    <comment ref="A58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необходимо выделит ьстроку мб в части софинансирвоания согласно форме порядка по программам
</t>
        </r>
      </text>
    </comment>
    <comment ref="E58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404,80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97976,88
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1900,0
</t>
        </r>
      </text>
    </comment>
    <comment ref="I76" authorId="1" shapeId="0">
      <text>
        <r>
          <rPr>
            <b/>
            <sz val="9"/>
            <color indexed="81"/>
            <rFont val="Tahoma"/>
            <family val="2"/>
            <charset val="204"/>
          </rPr>
          <t>Шишкина Юлия Андреева:</t>
        </r>
        <r>
          <rPr>
            <sz val="9"/>
            <color indexed="81"/>
            <rFont val="Tahoma"/>
            <family val="2"/>
            <charset val="204"/>
          </rPr>
          <t xml:space="preserve">
в АИС Бюджете 1 750,0, уточнить
</t>
        </r>
      </text>
    </comment>
    <comment ref="I102" authorId="1" shapeId="0">
      <text>
        <r>
          <rPr>
            <b/>
            <sz val="9"/>
            <color indexed="81"/>
            <rFont val="Tahoma"/>
            <family val="2"/>
            <charset val="204"/>
          </rPr>
          <t>Шишкина Юлия Андреева:</t>
        </r>
        <r>
          <rPr>
            <sz val="9"/>
            <color indexed="81"/>
            <rFont val="Tahoma"/>
            <family val="2"/>
            <charset val="204"/>
          </rPr>
          <t xml:space="preserve">
в АИС Бюджете 864,9 , уточнить
</t>
        </r>
      </text>
    </comment>
    <comment ref="B107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8211,7
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16 799,28
</t>
        </r>
      </text>
    </comment>
    <comment ref="E108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5 242,85
</t>
        </r>
      </text>
    </comment>
    <comment ref="I108" authorId="1" shapeId="0">
      <text>
        <r>
          <rPr>
            <b/>
            <sz val="9"/>
            <color indexed="81"/>
            <rFont val="Tahoma"/>
            <family val="2"/>
            <charset val="204"/>
          </rPr>
          <t>Шишкина Юлия Андреева:</t>
        </r>
        <r>
          <rPr>
            <sz val="9"/>
            <color indexed="81"/>
            <rFont val="Tahoma"/>
            <family val="2"/>
            <charset val="204"/>
          </rPr>
          <t xml:space="preserve">
в АИС Бюджете 1 840,167, уточнить
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Степаненко Наталья Алексеевна:</t>
        </r>
        <r>
          <rPr>
            <sz val="9"/>
            <color indexed="81"/>
            <rFont val="Tahoma"/>
            <family val="2"/>
            <charset val="204"/>
          </rPr>
          <t xml:space="preserve">
210,71
</t>
        </r>
      </text>
    </comment>
    <comment ref="E138" authorId="2" shapeId="0">
      <text>
        <r>
          <rPr>
            <b/>
            <sz val="9"/>
            <color indexed="81"/>
            <rFont val="Tahoma"/>
            <family val="2"/>
            <charset val="204"/>
          </rPr>
          <t>Цёвка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154 745,62
</t>
        </r>
      </text>
    </comment>
  </commentList>
</comments>
</file>

<file path=xl/sharedStrings.xml><?xml version="1.0" encoding="utf-8"?>
<sst xmlns="http://schemas.openxmlformats.org/spreadsheetml/2006/main" count="202" uniqueCount="70">
  <si>
    <t>Комплексный план (сетевой график) по реализации муниципальной программы  "Развитие физической культуры и спорта в городе Когалыме"</t>
  </si>
  <si>
    <t>Основные мероприятия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</si>
  <si>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</si>
  <si>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</si>
  <si>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</si>
  <si>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</si>
  <si>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</si>
  <si>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</si>
  <si>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</si>
  <si>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</si>
  <si>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</si>
  <si>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</si>
  <si>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</si>
  <si>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</si>
  <si>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</si>
  <si>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</si>
  <si>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</si>
  <si>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</si>
  <si>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</si>
  <si>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</si>
  <si>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</si>
  <si>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</si>
  <si>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факт</t>
  </si>
  <si>
    <t>план</t>
  </si>
  <si>
    <t>Подпрограмма 1. "Развитие физической культуры, массового и детско-юношеского спорта"</t>
  </si>
  <si>
    <t>Проектная часть</t>
  </si>
  <si>
    <t>П.1.1. Портфель проектов «Демография», региональный проект «Спорт – норма жизни» (I)</t>
  </si>
  <si>
    <t>Всего</t>
  </si>
  <si>
    <t>федеральный бюджет</t>
  </si>
  <si>
    <t>бюджет автономного округа</t>
  </si>
  <si>
    <t>бюджет города Когалыма</t>
  </si>
  <si>
    <t>привлеченные средства</t>
  </si>
  <si>
    <t>ПК. 1.1. Реализация инициативного проекта "Развитие и популяризация зимних видов спорта в г. Когалыме"</t>
  </si>
  <si>
    <t>Процессная часть</t>
  </si>
  <si>
    <t>1.1. Мероприятия по 
развитию 
физической культуры и спорта (II,1,2,3,4,5,6)</t>
  </si>
  <si>
    <t>1.1.1. Организация и проведение спортивно массовых мероприятий</t>
  </si>
  <si>
    <t xml:space="preserve"> В январе запланированы денежные средства на сумму 130,5,8 тыс. руб., израсходованы денежные средства в размере 28,4 тыс. руб. 
Остаток на текущую дату в размере 102,1 тыс. руб., из них: 
-оплата ГПХ за январь будет произведена в феврале 2024г.
- мед. услуги в связи с фактическими расходами.
В феврале запланированы денежные средства на сумму 1130,4 тыс. руб., израсходованы денежные средства в размере 141,2 тыс. руб. 
Остаток на текущую дату в размере 1091,3 тыс. руб., из них: 
-оплата ГПХ за февраль будет произведена в марте 2024г.
- мед. услуги в связи с фактическими расходами.
-на сумму 224,5 заключен договор на приобретение  кубков и дипломов.денежные средства будут освоены в марте.
 В марте запланированы денежные средства на сумму 242,6, тыс. руб., израсходованы денежные средства в размере 295,3 тыс. руб. 
Остаток на текущую дату в размере 1038,6 тыс. руб., из них: 
-оплата ГПХ за март будет произведена в апреле 2024г.
- мед. услуги в связи с фактическими расходами.
В апреле запланированы денежные средства на сумму 169,0, тыс. руб., израсходованы денежные средства в размере 333,9 тыс. руб. 
Остаток на текущую дату в размере 873,7 тыс. руб., из них: 
-оплата ГПХ за апрель будет произведена в мае 2024г.
- мед. услуги в связи с фактическими расходами.
</t>
  </si>
  <si>
    <t>1.1.2. Содержание муниципального автономного учреждения дополнительного образования «Спортивная школа «Дворец 
спорта»</t>
  </si>
  <si>
    <r>
      <t xml:space="preserve"> В январе запланированы денежгые средства на сумму 22467,9 тыс.руб., израсходованы денежные средства в размере 7535,2 тыс.руб. Остаток на текущую дату в размере 14932,7 тыс. руб. из них:
-по оплате и начислениям на оплату труда работников в сумме в связи с предоставлением больничных листов, наличием вакантных мест;
-по услуге предоставления местной связи в связи с использованием меньшего количества минут местных телефонных соединений;
-по водоснабжению, согласно приборов учета
-по уборке снега согласно фактически предоставленным услугам;
-мед. услугам согласно фактически представленным платежным документам
-по физ.охране объектов, в связи с проведением закупочной процедуры ; 
-по налогам и сборам. В феврале запланированы денежгые средства на сумму 15159,5 тыс.руб., израсходованы денежные средства в размере 13602,3 тыс.руб. Остаток на текущую дату в размере 16489,9 тыс. руб. из них:
-по оплате и начислениям на оплату труда работников в сумме в связи с предоставлением больничных листов, наличием вакантных мест;
-по услуге предоставления местной связи в связи с использованием меньшего количества минут местных телефонных соединений;
-по водоснабжению, согласно приборов учета
-по уборке снега согласно фактически предоставленным услугам;
-мед. услугам согласно фактически представленным платежным документам
-по физ.охране объектов, в связи с проведением закупочной процедуры ; 
-по налогам и сборам.    В марте запланированы денежные средства на сумму 14292,7 тыс. руб., израсходованы денежные средства в размере 13188,3 тыс. руб. Остаток на текущую дату в размере 1104,4тыс. руб. из них:
-по оплате и начислениям на оплату труда работников в сумме в связи с предоставлением больничных листов, наличием вакантных мест;
-по услуге предоставления местной связи в связи с использованием меньшего количества минут местных телефонных соединений;
-по водоснабжению, согласно приборов учета
-по уборке снега согласно фактически предоставленным услугам;
-мед. услугам согласно фактически представленным платежным документам
-по физ. охране объектов, в связи с проведением закупочной процедуры ; 
-по налогам и сборам. 
В апреле запланированы денежные средства на сумму 20075,5 тыс. руб., израсходованы денежные средства в размере 11509,9 тыс. руб. Остаток на текущую дату в размере 26146,3 тыс. руб. из них:
-по оплате и начислениям на оплату труда работников в сумме в связи с предоставлением больничных листов, наличием вакантных мест;
-по услуге предоставления местной связи в связи с использованием меньшего количества минут местных телефонных соединений;
-по водоснабжению, согласно приборов учета
-по уборке снега согласно фактически предоставленным услугам;
-мед. услугам согласно фактически представленным платежным документам
-по физ. охране объектов, в связи с проведением закупочной процедуры ; 
-по налогам и сборам. </t>
    </r>
    <r>
      <rPr>
        <sz val="8"/>
        <color theme="4" tint="-0.249977111117893"/>
        <rFont val="Times New Roman"/>
        <family val="1"/>
        <charset val="204"/>
      </rPr>
      <t>В июле запланированы денежные средства на сумму 13 755,64 тыс. руб., израсходованы денежные средства в размере 12 747,50 тыс. руб. Остаток на текущую дату в размере 29279,5 тыс. руб. из них:
-по оплате и начислениям на оплату труда работников в сумме в связи с предоставлением больничных листов, наличием вакантных мест;</t>
    </r>
    <r>
      <rPr>
        <sz val="8"/>
        <color theme="1"/>
        <rFont val="Times New Roman"/>
        <family val="1"/>
        <charset val="204"/>
      </rPr>
      <t xml:space="preserve">
-по услуге предоставления местной связи в связи с использованием меньшего количества минут местных телефонных соединений;
-по водоснабжению, согласно приборов учета
-мед. услугам согласно фактически представленным платежным документам
-по физ. охране объектов, в связи с проведением закупочной процедуры ; 
-по налогам и сборам;                                          
- по электроэнергии;   - ТО холодильной машины (оплата будет произведенна в августе 2024 года, после проведения ТО перед началом сезона) ; В августе запланированы денежные средства на сумму 11 644,11 тыс. руб., израсходованы денежные средства в размере 11722,30 тыс. руб. Остаток на текущую дату в размере 29201,3 тыс. руб. из них:
-по оплате и начислениям на оплату труда работников в сумме в связи с предоставлением больничных листов, наличием вакантных мест;
-по услуге предоставления местной связи в связи с использованием меньшего количества минут местных телефонных соединений;
-по водоснабжению, согласно приборов учета
-мед. услугам согласно фактически представленным платежным документам
-по физ. охране объектов, в связи с проведением закупочной процедуры ;                                          
- по электроэнергии. </t>
    </r>
  </si>
  <si>
    <t>1.1.3. Проведение мероприятий по внедрению Всероссийского физкультурно спортивного комплекса «Готов к труду и обороне» 
в городе Когалыме</t>
  </si>
  <si>
    <t xml:space="preserve"> В январе запланированы денежные средства на сумму 12,8 тыс. руб.
Остаток на текущую дату в размере 12,8 тыс. руб., из них: 
--оплата ГПХ за январь будет произведена в феврале 2024г.
- мед услуги в связи с фактическими расходами;
-приобретение наградной атрибутики и поощрительных призов для награждения спортсменов согласно фактическим расходам
 В марте запланированы денежные средства на сумму 123,7 тыс. руб.
Остаток на текущую дату в размере 118,5 тыс. руб., из них: 
--оплата ГПХ за март будет произведена в апреле 2024г.
- мед услуги в связи с фактическими расходами;
-приобретение наградной атрибутики и поощрительных призов для награждения спортсменов согласно фактическим расходам       В апреле запланированы денежные средства на сумму 12,82 тыс. руб.
Остаток на текущую дату в размере 78,8 тыс. руб., из них: 
--оплата ГПХ за апрель будет произведена в мае 2024г.
- мед услуги в связи с фактическими расходами;
-приобретение наградной атрибутики и поощрительных призов для награждения спортсменов согласно фактическим расходам. В июне запланированы денежные средства на сумму 12,82 тыс. руб.
Остаток на текущую дату в размере 289,2 тыс. руб., из них: 
- мед услуги в связи с фактическими расходами;В августе запланированы денежные средства на сумму 12,8 тыс. руб.
Остаток на текущую дату в размере 126,9 тыс. руб., из них: 
--оплата ГПХ за август будет произведена в сентябре 2024г.
- мед услуги в связи с фактическими расходами;
-приобретение наградной атрибутики и поощрительных призов для награждения спортсменов согласно фактическим расходам.
-приобретение наградной атрибутики и поощрительных призов для награждения спортсменов согласно фактическим расходам
</t>
  </si>
  <si>
    <t xml:space="preserve">1.1.4. Организация работы по присвоению спортивных разрядов, квалификационных 
категорий </t>
  </si>
  <si>
    <t>1.1.5. Развитие материально технической базы 
МАУ ДО «СШ «Дворец спорта»</t>
  </si>
  <si>
    <t xml:space="preserve">В марте денежные средства запланированы в сумме 404,8 тыс. руб.,  Договора в стадии согласования. Денежные средства будут освоены в апреле. (Договор  ИП Чурбанов № 24-ДС-62 поставка расходников для картингов.) В апреле денежные средства не запланированы. Сумма 314,8 запланирована на приобретение шин, расходных материалов для картинга и гимнастических ковриков.  Договор по картингу заключен. Оплата будет произведена после поставки. (согласно договора поставка до 20.0.5.2024г.) На приобретение гимнастических ковриков проходит котировка. В июле запланированы денежные средства на сумму 650,60 тыс.руб. на установку 4-х теннисных столов. Денежные средства будут осоены в агусте 2024 года, после выполнения работ по установке теннисных столов и предоставления платежных документов.
</t>
  </si>
  <si>
    <t>1.2. Обеспечение 
комфортных 
условий в учреждениях физической 
культуры и спорта (1,2,3,4,5,6)</t>
  </si>
  <si>
    <t>1.2.1. Обеспечение хозяйственной деятельности 
учреждений спорта города Когалыма</t>
  </si>
  <si>
    <t xml:space="preserve">Кассовый расход сформировался меньше планового в связи с: образованием листов временной нетрудоспособности, вакантных ставок (уборщик служебных помещений, уборщик территории, маляр, токарь, столяр, электрогазосварщик, подсобный рабочий).        </t>
  </si>
  <si>
    <t>1.3. Поддержка некоммерческих организаций, реализующих проекты в сфере массовой физической культуры (II,1,2,3,4,7,8)</t>
  </si>
  <si>
    <t>По стостояниюна 01.04.2024 передано на исполнение НКО финансовые средства в размере 1900 тыс. рублей. Финансовые средства на сумму 1741,1 тыс. руб. будут переданы в апреле месяце (конкурсные процедуры проведены, соглашения находятся на подписи)</t>
  </si>
  <si>
    <t>1.4. Строительство, реконструкция и ремонт (в том числе капитальный) объектов спорта (I)</t>
  </si>
  <si>
    <t>1.4.1. Строительство велосипедных и беговых дорожек на территории города Когалыма</t>
  </si>
  <si>
    <t>1. Муниципальный контракт №0187300013723000018 от 16.03.2023 на выполнение проектно-изыскательских работ на строительство объекта: "Велосипедная дорожка от комплекса зданий по улице Янтарная, дом 10 до автобусной остановки, расположенной в районе улицы Дружбы народов, 41" на сумму 965,47 тыс. руб., срок окончания выполнения работ 07.08.2023, ведется выполнение работ.
2. Муниципальный контракт №0187300013723000267 от 28.08.2023 на выполнение проектно-изыскательских работ на строительство объекта :"Велосипедная дорожка от БУ "Когалымский политехнический колледж" до Лыжной базы в г.Когалым" на сумму 1 884,23 тыс. руб., срок окончания выполнения работ 30.11.2023, ведется выполнение работ.</t>
  </si>
  <si>
    <t>1.4.2. Реконструкция объекта «Лыжероллерная 
трасса»</t>
  </si>
  <si>
    <t>Подпрограмма 2. "Развитие спорта высших достижений и системы подготовки спортивного резерва"</t>
  </si>
  <si>
    <t>2.1. Организация участия спортсменов города Когалыма в соревнованиях различного уровня 
окружного и  всероссийского масштаба (II,1,2,5,6,7,8)</t>
  </si>
  <si>
    <t xml:space="preserve"> В январе запланированы денежные средства на сумму 864,9 тыс. руб., израсходовано 691,6 тыс. руб. Остаток на текущую дату в размере 173,3 тыс. руб. в связи с меньшим количеством участников соревнований, фактическими расходами за проживание      В феврале произведена помесячная корректировка планов в связи с потребностью.</t>
  </si>
  <si>
    <t>2.2. Обеспечение подготовки спортивного резерва и сборных команд города Когалыма по видам спорта (II,1,4,5,6,7)</t>
  </si>
  <si>
    <t xml:space="preserve"> В апреле денежные средства запланированы в сумме 1378,05 тыс. руб., израсходовано в размере 1566,40 тыс. руб., Остаток денежных средств 1335,9 сформировался согласно фактически предоставленным документам. (Оплата за услуги оказанные в апреле по медицинскому сопровождению медсестры тренировочного процесса будет произведена в мае, согл. акта окзанных услуг.</t>
  </si>
  <si>
    <t>Подпрограмма 3. "Управление развитием отрасли физической культуры и спорта"</t>
  </si>
  <si>
    <t>3.1. Содержание отдела физической культуры и спорта управления культуры и спорта Администрации города Когалыма (1)</t>
  </si>
  <si>
    <t>Подпрограмма 4. "Укрепление общественного здоровья в городе Когалыме"</t>
  </si>
  <si>
    <t>4.1. Организация и проведение физкультурно оздоровительных мероприятий (II,8)</t>
  </si>
  <si>
    <t>В феврале запланированны денежные средства на сумму 210,7 тыс.руб., израсходованы денежные средства в размере 17,6 тыс.руб. 
Остаток на текущую дату  в размере 193,1 тыс.руб., из них: 
-на  оплату по договорам ГПХ за февраль в марте месяце в связи с несвоевременным предоставлением табеля рабочего времени;
- мед услуги в связи с фактическими расходами;
-типография  в сязи с не предоставлением платежных документов;
-приобретение канцелярских товаров на стадии заключения договора, выбор поставщика;
-приобретение наградной атрибутики и поощрительных призов для награждения спортсменов согласно фактических расходов</t>
  </si>
  <si>
    <t>4.2. Реализация Плана мероприятий по снижению уровня преждевременной смертности в городе Когалыме на 2021-2025 
годы (9,10)</t>
  </si>
  <si>
    <t>4.3. Реализация информационно просветительского проекта «Грани здоровья» (10,11)</t>
  </si>
  <si>
    <t>ИТОГО по программе, в том числе</t>
  </si>
  <si>
    <t>ПРОЕКТНАЯ ЧАСТЬ в целом по муниципальной программе</t>
  </si>
  <si>
    <t>ПРОЦЕССНАЯ ЧАСТЬ в целом по муниципальной программе</t>
  </si>
  <si>
    <t xml:space="preserve">По результатам электронного аукциона ведется процедура заключения муниципального контракта на выполнение проектно-изыскательных работ для реконструкции объекта "Лыжероллерная трасса" в городе Когалыме.     Муниципальный контракт № 0187300013724000033 от 05.04.2024 на выполнение проектно-изыскательских работ для реконструкции объекта "Лыжероллерная трасса" в городе Когалыме:
-цена контракта: 2 710,51 тыс.руб.;
-срок окончания работ: 31.10.2024 г.
-ведется выполнение работ.
</t>
  </si>
  <si>
    <r>
      <t xml:space="preserve"> В январе денежные средства запланированы в сумме 1840,1 тыс.руб., израсходованно в размере 1177,1 тыс.руб., Остаток денежных средств 662,9  сформировался согласно фактически предоставленным документам      В феврале денежные средства запланированы в сумме 1685,25 тыс.руб., израсходованно в размере 1103,78 тыс.руб., Остаток денежных средств 1244,4  сформировался согласно фактически предоставленным документам         </t>
    </r>
    <r>
      <rPr>
        <b/>
        <sz val="8"/>
        <color rgb="FFFF0000"/>
        <rFont val="Times New Roman"/>
        <family val="1"/>
        <charset val="204"/>
      </rPr>
      <t xml:space="preserve">  В марте денежные средства запланированы в сумме 1717,44 тыс. руб., израсходовано в размере 1527,65 тыс. руб., Остаток денежных средств 1434,2 сформировался согласно фактически предоставленным документам.  (Договора заключены в феврале. Денежные средства не освоены в связи с задержкой товара поставщиком( спорт инвентаря,гимнастические маты, экипировка и т.д.)  Оконч. опл. за приобретение основных средств МБ(полусфера, турник и др.)согл.сч.270 от 26.02.2024г.,д.24ДС-35 от 28.02.2024г.            ИП Белых Владимир Сергеевич          
   -Част.оплата за приобретение основных средств МБ(гонг, лонжа)согл.сч.196 от 14.02.2024г.,д.24ДС-25 от 14.02.2024г.           ИП Белых Владимир Сергеевич 
        - Окон.оплата за приобретение основных средств МБ(груша, мешок)согл.сч.11 от 22.03.2024г.,д.24ДС-25 от 08.02.2024г.        Индивидуальный предприниматель Чурбанов Александр Иванович   В июле денежные средства запланированы в сумме 774,67 тыс. руб., израсходовано в размере 2 761,12 тыс. руб., Остаток денежных средств в размере 1 646,45 будет израсходован в августе - сентябре после поставки экипировки и инвентаря(договора заключены.)
  - Окон.оплата за приобретение основных средств МБ(мешок бокс. и др.)согл.сч.14 от 22.03.2024г.,д.24ДС-47 от 21.03.2024г.         Индивидуальный предприниматель Чурбанов Александр Иванович    
 В августе денежные средства запланированы в сумме 938,07 тыс. руб., израсходовано в размере 1 343,79 тыс. руб., Остаток денежных средств будет освоен в сентябре согласно выставленных счетов по условиям договора. (Питание на ТС , изготовление и поставка пуль, оплата медицинского сопровождения медсестры тренировочного процесса).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</si>
</sst>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[Red]\-#,##0.0\ "/>
    <numFmt numFmtId="165" formatCode="#,##0_ ;[Red]\-#,##0\ "/>
    <numFmt numFmtId="166" formatCode="#,##0.000\ _₽"/>
    <numFmt numFmtId="167" formatCode="#,##0.00\ _₽"/>
    <numFmt numFmtId="168" formatCode="#,##0.00_ ;[Red]\-#,##0.00\ 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4" tint="-0.249977111117893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distributed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8" fillId="0" borderId="0" xfId="0" applyFont="1"/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9" fillId="3" borderId="1" xfId="0" applyFont="1" applyFill="1" applyBorder="1" applyAlignment="1">
      <alignment horizontal="left" vertical="top" wrapText="1"/>
    </xf>
    <xf numFmtId="2" fontId="10" fillId="3" borderId="1" xfId="0" applyNumberFormat="1" applyFont="1" applyFill="1" applyBorder="1" applyAlignment="1">
      <alignment horizontal="right" wrapText="1"/>
    </xf>
    <xf numFmtId="2" fontId="12" fillId="3" borderId="1" xfId="0" applyNumberFormat="1" applyFont="1" applyFill="1" applyBorder="1" applyAlignment="1">
      <alignment horizontal="right" wrapText="1"/>
    </xf>
    <xf numFmtId="0" fontId="8" fillId="3" borderId="1" xfId="0" applyFont="1" applyFill="1" applyBorder="1"/>
    <xf numFmtId="166" fontId="9" fillId="3" borderId="1" xfId="0" applyNumberFormat="1" applyFont="1" applyFill="1" applyBorder="1" applyAlignment="1">
      <alignment horizontal="left" wrapText="1"/>
    </xf>
    <xf numFmtId="167" fontId="9" fillId="3" borderId="1" xfId="0" applyNumberFormat="1" applyFont="1" applyFill="1" applyBorder="1" applyAlignment="1">
      <alignment horizontal="right" wrapText="1"/>
    </xf>
    <xf numFmtId="167" fontId="9" fillId="3" borderId="1" xfId="0" applyNumberFormat="1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horizontal="left" wrapText="1"/>
    </xf>
    <xf numFmtId="167" fontId="10" fillId="3" borderId="1" xfId="0" applyNumberFormat="1" applyFont="1" applyFill="1" applyBorder="1" applyAlignment="1">
      <alignment horizontal="right" wrapText="1"/>
    </xf>
    <xf numFmtId="167" fontId="10" fillId="4" borderId="1" xfId="0" applyNumberFormat="1" applyFont="1" applyFill="1" applyBorder="1" applyAlignment="1">
      <alignment horizontal="right" wrapText="1"/>
    </xf>
    <xf numFmtId="167" fontId="12" fillId="4" borderId="1" xfId="0" applyNumberFormat="1" applyFont="1" applyFill="1" applyBorder="1" applyAlignment="1">
      <alignment horizontal="right" wrapText="1"/>
    </xf>
    <xf numFmtId="4" fontId="8" fillId="0" borderId="1" xfId="0" applyNumberFormat="1" applyFont="1" applyBorder="1"/>
    <xf numFmtId="166" fontId="9" fillId="0" borderId="1" xfId="0" applyNumberFormat="1" applyFont="1" applyBorder="1" applyAlignment="1">
      <alignment horizontal="left" wrapText="1"/>
    </xf>
    <xf numFmtId="167" fontId="13" fillId="0" borderId="1" xfId="0" applyNumberFormat="1" applyFont="1" applyBorder="1" applyAlignment="1">
      <alignment horizontal="right" wrapText="1"/>
    </xf>
    <xf numFmtId="167" fontId="9" fillId="0" borderId="1" xfId="0" applyNumberFormat="1" applyFont="1" applyBorder="1" applyAlignment="1">
      <alignment horizontal="right" wrapText="1"/>
    </xf>
    <xf numFmtId="0" fontId="8" fillId="0" borderId="1" xfId="0" applyFont="1" applyBorder="1"/>
    <xf numFmtId="166" fontId="10" fillId="0" borderId="1" xfId="0" applyNumberFormat="1" applyFont="1" applyBorder="1" applyAlignment="1">
      <alignment horizontal="left" wrapText="1"/>
    </xf>
    <xf numFmtId="167" fontId="10" fillId="0" borderId="1" xfId="0" applyNumberFormat="1" applyFont="1" applyBorder="1" applyAlignment="1">
      <alignment horizontal="right" wrapText="1"/>
    </xf>
    <xf numFmtId="168" fontId="10" fillId="0" borderId="1" xfId="0" applyNumberFormat="1" applyFont="1" applyBorder="1" applyAlignment="1">
      <alignment horizontal="right"/>
    </xf>
    <xf numFmtId="168" fontId="10" fillId="0" borderId="1" xfId="0" applyNumberFormat="1" applyFont="1" applyBorder="1"/>
    <xf numFmtId="166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67" fontId="12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167" fontId="9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66" fontId="9" fillId="3" borderId="1" xfId="0" applyNumberFormat="1" applyFont="1" applyFill="1" applyBorder="1" applyAlignment="1">
      <alignment horizontal="left" vertical="top" wrapText="1"/>
    </xf>
    <xf numFmtId="167" fontId="13" fillId="3" borderId="1" xfId="0" applyNumberFormat="1" applyFont="1" applyFill="1" applyBorder="1" applyAlignment="1">
      <alignment horizontal="right" wrapText="1"/>
    </xf>
    <xf numFmtId="166" fontId="10" fillId="4" borderId="1" xfId="0" applyNumberFormat="1" applyFont="1" applyFill="1" applyBorder="1" applyAlignment="1">
      <alignment horizontal="left" vertical="top" wrapText="1"/>
    </xf>
    <xf numFmtId="166" fontId="9" fillId="4" borderId="1" xfId="0" applyNumberFormat="1" applyFont="1" applyFill="1" applyBorder="1" applyAlignment="1">
      <alignment horizontal="left" wrapText="1"/>
    </xf>
    <xf numFmtId="166" fontId="10" fillId="4" borderId="1" xfId="0" applyNumberFormat="1" applyFont="1" applyFill="1" applyBorder="1" applyAlignment="1">
      <alignment horizontal="left" wrapText="1"/>
    </xf>
    <xf numFmtId="167" fontId="9" fillId="3" borderId="1" xfId="0" applyNumberFormat="1" applyFont="1" applyFill="1" applyBorder="1" applyAlignment="1">
      <alignment horizontal="left" wrapText="1"/>
    </xf>
    <xf numFmtId="167" fontId="10" fillId="3" borderId="1" xfId="0" applyNumberFormat="1" applyFont="1" applyFill="1" applyBorder="1" applyAlignment="1">
      <alignment horizontal="left" wrapText="1"/>
    </xf>
    <xf numFmtId="167" fontId="9" fillId="4" borderId="1" xfId="0" applyNumberFormat="1" applyFont="1" applyFill="1" applyBorder="1" applyAlignment="1">
      <alignment horizontal="right" wrapText="1"/>
    </xf>
    <xf numFmtId="167" fontId="13" fillId="4" borderId="1" xfId="0" applyNumberFormat="1" applyFont="1" applyFill="1" applyBorder="1" applyAlignment="1">
      <alignment horizontal="right" wrapText="1"/>
    </xf>
    <xf numFmtId="166" fontId="10" fillId="3" borderId="1" xfId="0" applyNumberFormat="1" applyFont="1" applyFill="1" applyBorder="1" applyAlignment="1">
      <alignment horizontal="right" wrapText="1"/>
    </xf>
    <xf numFmtId="166" fontId="12" fillId="3" borderId="1" xfId="0" applyNumberFormat="1" applyFont="1" applyFill="1" applyBorder="1" applyAlignment="1">
      <alignment horizontal="right" wrapText="1"/>
    </xf>
    <xf numFmtId="167" fontId="12" fillId="3" borderId="1" xfId="0" applyNumberFormat="1" applyFont="1" applyFill="1" applyBorder="1" applyAlignment="1">
      <alignment horizontal="right" wrapText="1"/>
    </xf>
    <xf numFmtId="166" fontId="9" fillId="3" borderId="1" xfId="0" applyNumberFormat="1" applyFont="1" applyFill="1" applyBorder="1" applyAlignment="1">
      <alignment horizontal="left" vertical="center" wrapText="1"/>
    </xf>
    <xf numFmtId="166" fontId="9" fillId="3" borderId="1" xfId="0" applyNumberFormat="1" applyFont="1" applyFill="1" applyBorder="1" applyAlignment="1">
      <alignment horizontal="right" wrapText="1"/>
    </xf>
    <xf numFmtId="166" fontId="13" fillId="3" borderId="1" xfId="0" applyNumberFormat="1" applyFont="1" applyFill="1" applyBorder="1" applyAlignment="1">
      <alignment horizontal="right" wrapText="1"/>
    </xf>
    <xf numFmtId="167" fontId="10" fillId="3" borderId="4" xfId="0" applyNumberFormat="1" applyFont="1" applyFill="1" applyBorder="1" applyAlignment="1">
      <alignment horizontal="right" wrapText="1"/>
    </xf>
    <xf numFmtId="0" fontId="12" fillId="3" borderId="1" xfId="0" applyFont="1" applyFill="1" applyBorder="1"/>
    <xf numFmtId="167" fontId="10" fillId="3" borderId="5" xfId="0" applyNumberFormat="1" applyFont="1" applyFill="1" applyBorder="1" applyAlignment="1">
      <alignment horizontal="right" wrapText="1"/>
    </xf>
    <xf numFmtId="167" fontId="10" fillId="3" borderId="1" xfId="0" applyNumberFormat="1" applyFont="1" applyFill="1" applyBorder="1" applyAlignment="1">
      <alignment vertical="center" wrapText="1"/>
    </xf>
    <xf numFmtId="167" fontId="12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166" fontId="9" fillId="5" borderId="1" xfId="0" applyNumberFormat="1" applyFont="1" applyFill="1" applyBorder="1" applyAlignment="1">
      <alignment horizontal="left" wrapText="1"/>
    </xf>
    <xf numFmtId="167" fontId="9" fillId="5" borderId="1" xfId="0" applyNumberFormat="1" applyFont="1" applyFill="1" applyBorder="1" applyAlignment="1">
      <alignment horizontal="right" wrapText="1"/>
    </xf>
    <xf numFmtId="166" fontId="10" fillId="6" borderId="1" xfId="0" applyNumberFormat="1" applyFont="1" applyFill="1" applyBorder="1" applyAlignment="1">
      <alignment horizontal="left" wrapText="1"/>
    </xf>
    <xf numFmtId="167" fontId="10" fillId="6" borderId="1" xfId="0" applyNumberFormat="1" applyFont="1" applyFill="1" applyBorder="1" applyAlignment="1">
      <alignment horizontal="right" wrapText="1"/>
    </xf>
    <xf numFmtId="166" fontId="10" fillId="6" borderId="1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wrapText="1"/>
    </xf>
    <xf numFmtId="166" fontId="10" fillId="0" borderId="1" xfId="0" applyNumberFormat="1" applyFont="1" applyFill="1" applyBorder="1" applyAlignment="1">
      <alignment horizontal="left" vertical="top" wrapText="1"/>
    </xf>
    <xf numFmtId="166" fontId="9" fillId="0" borderId="1" xfId="0" applyNumberFormat="1" applyFont="1" applyFill="1" applyBorder="1" applyAlignment="1">
      <alignment horizontal="left" wrapText="1"/>
    </xf>
    <xf numFmtId="167" fontId="9" fillId="0" borderId="1" xfId="0" applyNumberFormat="1" applyFont="1" applyFill="1" applyBorder="1" applyAlignment="1">
      <alignment horizontal="right" wrapText="1"/>
    </xf>
    <xf numFmtId="167" fontId="13" fillId="0" borderId="1" xfId="0" applyNumberFormat="1" applyFont="1" applyFill="1" applyBorder="1" applyAlignment="1">
      <alignment horizontal="right" wrapText="1"/>
    </xf>
    <xf numFmtId="166" fontId="10" fillId="0" borderId="1" xfId="0" applyNumberFormat="1" applyFont="1" applyFill="1" applyBorder="1" applyAlignment="1">
      <alignment horizontal="left" wrapText="1"/>
    </xf>
    <xf numFmtId="167" fontId="10" fillId="0" borderId="1" xfId="0" applyNumberFormat="1" applyFont="1" applyFill="1" applyBorder="1" applyAlignment="1">
      <alignment horizontal="right" wrapText="1"/>
    </xf>
    <xf numFmtId="168" fontId="10" fillId="0" borderId="1" xfId="0" applyNumberFormat="1" applyFont="1" applyFill="1" applyBorder="1" applyAlignment="1">
      <alignment horizontal="right"/>
    </xf>
    <xf numFmtId="168" fontId="10" fillId="0" borderId="1" xfId="0" applyNumberFormat="1" applyFont="1" applyFill="1" applyBorder="1"/>
    <xf numFmtId="166" fontId="10" fillId="0" borderId="1" xfId="0" applyNumberFormat="1" applyFont="1" applyFill="1" applyBorder="1" applyAlignment="1">
      <alignment horizontal="left" vertical="center" wrapText="1"/>
    </xf>
    <xf numFmtId="167" fontId="9" fillId="0" borderId="1" xfId="0" applyNumberFormat="1" applyFont="1" applyFill="1" applyBorder="1" applyAlignment="1">
      <alignment wrapText="1"/>
    </xf>
    <xf numFmtId="4" fontId="10" fillId="0" borderId="1" xfId="0" applyNumberFormat="1" applyFont="1" applyFill="1" applyBorder="1"/>
    <xf numFmtId="166" fontId="9" fillId="7" borderId="1" xfId="0" applyNumberFormat="1" applyFont="1" applyFill="1" applyBorder="1" applyAlignment="1">
      <alignment horizontal="left" wrapText="1"/>
    </xf>
    <xf numFmtId="167" fontId="9" fillId="7" borderId="1" xfId="0" applyNumberFormat="1" applyFont="1" applyFill="1" applyBorder="1" applyAlignment="1">
      <alignment horizontal="right" wrapText="1"/>
    </xf>
    <xf numFmtId="4" fontId="10" fillId="3" borderId="1" xfId="0" applyNumberFormat="1" applyFont="1" applyFill="1" applyBorder="1" applyAlignment="1" applyProtection="1">
      <alignment horizontal="right" vertical="center"/>
      <protection hidden="1"/>
    </xf>
    <xf numFmtId="4" fontId="8" fillId="0" borderId="1" xfId="0" applyNumberFormat="1" applyFont="1" applyFill="1" applyBorder="1"/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F152"/>
  <sheetViews>
    <sheetView tabSelected="1" zoomScale="80" zoomScaleNormal="80" workbookViewId="0">
      <pane xSplit="7" ySplit="10" topLeftCell="H131" activePane="bottomRight" state="frozen"/>
      <selection pane="topRight" activeCell="H1" sqref="H1"/>
      <selection pane="bottomLeft" activeCell="A11" sqref="A11"/>
      <selection pane="bottomRight" activeCell="D54" sqref="D54"/>
    </sheetView>
  </sheetViews>
  <sheetFormatPr defaultColWidth="9.140625" defaultRowHeight="16.5" x14ac:dyDescent="0.25"/>
  <cols>
    <col min="1" max="1" width="55" style="8" customWidth="1"/>
    <col min="2" max="5" width="16.7109375" style="8" customWidth="1"/>
    <col min="6" max="7" width="16.42578125" style="8" customWidth="1"/>
    <col min="8" max="8" width="17.85546875" style="8" customWidth="1"/>
    <col min="9" max="9" width="15.28515625" style="8" customWidth="1"/>
    <col min="10" max="10" width="14.85546875" style="8" customWidth="1"/>
    <col min="11" max="11" width="17.140625" style="8" customWidth="1"/>
    <col min="12" max="12" width="15.5703125" style="8" customWidth="1"/>
    <col min="13" max="13" width="14.7109375" style="8" customWidth="1"/>
    <col min="14" max="14" width="14.140625" style="8" customWidth="1"/>
    <col min="15" max="15" width="15.28515625" style="8" customWidth="1"/>
    <col min="16" max="16" width="14.140625" style="8" customWidth="1"/>
    <col min="17" max="17" width="13.42578125" style="8" customWidth="1"/>
    <col min="18" max="18" width="15.42578125" style="8" customWidth="1"/>
    <col min="19" max="19" width="13.42578125" style="8" customWidth="1"/>
    <col min="20" max="20" width="15.28515625" style="8" customWidth="1"/>
    <col min="21" max="21" width="13.42578125" style="8" customWidth="1"/>
    <col min="22" max="22" width="15.42578125" style="8" customWidth="1"/>
    <col min="23" max="23" width="13.42578125" style="8" customWidth="1"/>
    <col min="24" max="24" width="15.42578125" style="8" customWidth="1"/>
    <col min="25" max="25" width="13.42578125" style="8" customWidth="1"/>
    <col min="26" max="26" width="15.7109375" style="8" customWidth="1"/>
    <col min="27" max="27" width="13.42578125" style="8" customWidth="1"/>
    <col min="28" max="28" width="15.28515625" style="8" customWidth="1"/>
    <col min="29" max="29" width="13.42578125" style="8" customWidth="1"/>
    <col min="30" max="30" width="15.42578125" style="8" customWidth="1"/>
    <col min="31" max="31" width="13.42578125" style="8" customWidth="1"/>
    <col min="32" max="32" width="27.5703125" style="8" customWidth="1"/>
    <col min="33" max="16384" width="9.140625" style="8"/>
  </cols>
  <sheetData>
    <row r="4" spans="1:32" x14ac:dyDescent="0.25">
      <c r="A4" s="89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</row>
    <row r="6" spans="1:32" ht="50.25" customHeight="1" x14ac:dyDescent="0.25">
      <c r="A6" s="90" t="s">
        <v>1</v>
      </c>
      <c r="B6" s="9" t="s">
        <v>2</v>
      </c>
      <c r="C6" s="9" t="s">
        <v>2</v>
      </c>
      <c r="D6" s="9" t="s">
        <v>3</v>
      </c>
      <c r="E6" s="9" t="s">
        <v>4</v>
      </c>
      <c r="F6" s="91" t="s">
        <v>5</v>
      </c>
      <c r="G6" s="92"/>
      <c r="H6" s="91" t="s">
        <v>6</v>
      </c>
      <c r="I6" s="93"/>
      <c r="J6" s="91" t="s">
        <v>7</v>
      </c>
      <c r="K6" s="93"/>
      <c r="L6" s="91" t="s">
        <v>8</v>
      </c>
      <c r="M6" s="93"/>
      <c r="N6" s="91" t="s">
        <v>9</v>
      </c>
      <c r="O6" s="93"/>
      <c r="P6" s="91" t="s">
        <v>10</v>
      </c>
      <c r="Q6" s="93"/>
      <c r="R6" s="91" t="s">
        <v>11</v>
      </c>
      <c r="S6" s="93"/>
      <c r="T6" s="91" t="s">
        <v>12</v>
      </c>
      <c r="U6" s="93"/>
      <c r="V6" s="91" t="s">
        <v>13</v>
      </c>
      <c r="W6" s="93"/>
      <c r="X6" s="91" t="s">
        <v>14</v>
      </c>
      <c r="Y6" s="93"/>
      <c r="Z6" s="91" t="s">
        <v>15</v>
      </c>
      <c r="AA6" s="93"/>
      <c r="AB6" s="91" t="s">
        <v>16</v>
      </c>
      <c r="AC6" s="93"/>
      <c r="AD6" s="94" t="s">
        <v>17</v>
      </c>
      <c r="AE6" s="94"/>
      <c r="AF6" s="87" t="s">
        <v>18</v>
      </c>
    </row>
    <row r="7" spans="1:32" ht="33" x14ac:dyDescent="0.25">
      <c r="A7" s="90"/>
      <c r="B7" s="10">
        <v>2024</v>
      </c>
      <c r="C7" s="11">
        <v>45536</v>
      </c>
      <c r="D7" s="11">
        <v>45536</v>
      </c>
      <c r="E7" s="11">
        <v>45536</v>
      </c>
      <c r="F7" s="12" t="s">
        <v>19</v>
      </c>
      <c r="G7" s="12" t="s">
        <v>20</v>
      </c>
      <c r="H7" s="13" t="s">
        <v>21</v>
      </c>
      <c r="I7" s="13" t="s">
        <v>22</v>
      </c>
      <c r="J7" s="13" t="s">
        <v>21</v>
      </c>
      <c r="K7" s="13" t="s">
        <v>22</v>
      </c>
      <c r="L7" s="13" t="s">
        <v>21</v>
      </c>
      <c r="M7" s="13" t="s">
        <v>22</v>
      </c>
      <c r="N7" s="13" t="s">
        <v>21</v>
      </c>
      <c r="O7" s="13" t="s">
        <v>22</v>
      </c>
      <c r="P7" s="13" t="s">
        <v>21</v>
      </c>
      <c r="Q7" s="13" t="s">
        <v>22</v>
      </c>
      <c r="R7" s="13" t="s">
        <v>21</v>
      </c>
      <c r="S7" s="13" t="s">
        <v>22</v>
      </c>
      <c r="T7" s="13" t="s">
        <v>21</v>
      </c>
      <c r="U7" s="13" t="s">
        <v>22</v>
      </c>
      <c r="V7" s="13" t="s">
        <v>21</v>
      </c>
      <c r="W7" s="13" t="s">
        <v>22</v>
      </c>
      <c r="X7" s="13" t="s">
        <v>21</v>
      </c>
      <c r="Y7" s="13" t="s">
        <v>22</v>
      </c>
      <c r="Z7" s="13" t="s">
        <v>21</v>
      </c>
      <c r="AA7" s="13" t="s">
        <v>22</v>
      </c>
      <c r="AB7" s="13" t="s">
        <v>21</v>
      </c>
      <c r="AC7" s="13" t="s">
        <v>22</v>
      </c>
      <c r="AD7" s="13" t="s">
        <v>23</v>
      </c>
      <c r="AE7" s="13" t="s">
        <v>22</v>
      </c>
      <c r="AF7" s="88"/>
    </row>
    <row r="8" spans="1:32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  <c r="X8" s="14">
        <v>24</v>
      </c>
      <c r="Y8" s="14">
        <v>25</v>
      </c>
      <c r="Z8" s="14">
        <v>26</v>
      </c>
      <c r="AA8" s="14">
        <v>27</v>
      </c>
      <c r="AB8" s="14">
        <v>28</v>
      </c>
      <c r="AC8" s="14">
        <v>29</v>
      </c>
      <c r="AD8" s="14">
        <v>30</v>
      </c>
      <c r="AE8" s="14">
        <v>31</v>
      </c>
      <c r="AF8" s="14">
        <v>32</v>
      </c>
    </row>
    <row r="9" spans="1:32" s="15" customFormat="1" x14ac:dyDescent="0.25">
      <c r="A9" s="95" t="s">
        <v>24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7"/>
    </row>
    <row r="10" spans="1:32" s="15" customFormat="1" x14ac:dyDescent="0.25">
      <c r="A10" s="95" t="s">
        <v>25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7"/>
    </row>
    <row r="11" spans="1:32" ht="56.25" customHeight="1" x14ac:dyDescent="0.25">
      <c r="A11" s="16" t="s">
        <v>26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</row>
    <row r="12" spans="1:32" x14ac:dyDescent="0.25">
      <c r="A12" s="20" t="s">
        <v>27</v>
      </c>
      <c r="B12" s="21">
        <f>B13+B14+B15+B16</f>
        <v>0</v>
      </c>
      <c r="C12" s="21">
        <f>C13+C14+C15+C16</f>
        <v>0</v>
      </c>
      <c r="D12" s="21">
        <f>D13+D14+D15+D16</f>
        <v>0</v>
      </c>
      <c r="E12" s="21">
        <f>E13+E14+E15+E16</f>
        <v>0</v>
      </c>
      <c r="F12" s="22">
        <f t="shared" ref="F12:F16" si="0">IFERROR(E12/B12*100,0)</f>
        <v>0</v>
      </c>
      <c r="G12" s="22">
        <f t="shared" ref="G12:G16" si="1">IFERROR(E12/C12*100,0)</f>
        <v>0</v>
      </c>
      <c r="H12" s="21">
        <f>H13+H14+H15+H16</f>
        <v>0</v>
      </c>
      <c r="I12" s="21">
        <f t="shared" ref="I12:AE12" si="2">I13+I14+I15+I16</f>
        <v>0</v>
      </c>
      <c r="J12" s="21">
        <f t="shared" si="2"/>
        <v>0</v>
      </c>
      <c r="K12" s="21">
        <f t="shared" si="2"/>
        <v>0</v>
      </c>
      <c r="L12" s="21">
        <f t="shared" si="2"/>
        <v>0</v>
      </c>
      <c r="M12" s="21">
        <f t="shared" si="2"/>
        <v>0</v>
      </c>
      <c r="N12" s="21">
        <f t="shared" si="2"/>
        <v>0</v>
      </c>
      <c r="O12" s="21">
        <f t="shared" si="2"/>
        <v>0</v>
      </c>
      <c r="P12" s="21">
        <f t="shared" si="2"/>
        <v>0</v>
      </c>
      <c r="Q12" s="21">
        <f t="shared" si="2"/>
        <v>0</v>
      </c>
      <c r="R12" s="21">
        <f t="shared" si="2"/>
        <v>0</v>
      </c>
      <c r="S12" s="21">
        <f t="shared" si="2"/>
        <v>0</v>
      </c>
      <c r="T12" s="21">
        <f t="shared" si="2"/>
        <v>0</v>
      </c>
      <c r="U12" s="21">
        <f t="shared" si="2"/>
        <v>0</v>
      </c>
      <c r="V12" s="21">
        <f t="shared" si="2"/>
        <v>0</v>
      </c>
      <c r="W12" s="21">
        <f t="shared" si="2"/>
        <v>0</v>
      </c>
      <c r="X12" s="21">
        <f t="shared" si="2"/>
        <v>0</v>
      </c>
      <c r="Y12" s="21">
        <f t="shared" si="2"/>
        <v>0</v>
      </c>
      <c r="Z12" s="21">
        <f t="shared" si="2"/>
        <v>0</v>
      </c>
      <c r="AA12" s="21">
        <f t="shared" si="2"/>
        <v>0</v>
      </c>
      <c r="AB12" s="21">
        <f t="shared" si="2"/>
        <v>0</v>
      </c>
      <c r="AC12" s="21">
        <f t="shared" si="2"/>
        <v>0</v>
      </c>
      <c r="AD12" s="21">
        <f t="shared" si="2"/>
        <v>0</v>
      </c>
      <c r="AE12" s="21">
        <f t="shared" si="2"/>
        <v>0</v>
      </c>
      <c r="AF12" s="19"/>
    </row>
    <row r="13" spans="1:32" x14ac:dyDescent="0.25">
      <c r="A13" s="23" t="s">
        <v>28</v>
      </c>
      <c r="B13" s="24">
        <f t="shared" ref="B13:B16" si="3">J13+L13+N13+P13+R13+T13+V13+X13+Z13+AB13+AD13+H13</f>
        <v>0</v>
      </c>
      <c r="C13" s="24">
        <f t="shared" ref="C13:C16" si="4">SUM(H13)</f>
        <v>0</v>
      </c>
      <c r="D13" s="24">
        <f t="shared" ref="D13:D16" si="5">E13</f>
        <v>0</v>
      </c>
      <c r="E13" s="24">
        <f t="shared" ref="E13:E16" si="6">SUM(I13,K13,M13,O13,Q13,S13,U13,W13,Y13,AA13,AC13,AE13)</f>
        <v>0</v>
      </c>
      <c r="F13" s="24">
        <f t="shared" si="0"/>
        <v>0</v>
      </c>
      <c r="G13" s="24">
        <f t="shared" si="1"/>
        <v>0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19"/>
    </row>
    <row r="14" spans="1:32" x14ac:dyDescent="0.25">
      <c r="A14" s="23" t="s">
        <v>29</v>
      </c>
      <c r="B14" s="24">
        <f t="shared" si="3"/>
        <v>0</v>
      </c>
      <c r="C14" s="24">
        <f t="shared" si="4"/>
        <v>0</v>
      </c>
      <c r="D14" s="24">
        <f t="shared" si="5"/>
        <v>0</v>
      </c>
      <c r="E14" s="24">
        <f t="shared" si="6"/>
        <v>0</v>
      </c>
      <c r="F14" s="24">
        <f t="shared" si="0"/>
        <v>0</v>
      </c>
      <c r="G14" s="24">
        <f t="shared" si="1"/>
        <v>0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19"/>
    </row>
    <row r="15" spans="1:32" x14ac:dyDescent="0.25">
      <c r="A15" s="23" t="s">
        <v>30</v>
      </c>
      <c r="B15" s="24">
        <f t="shared" si="3"/>
        <v>0</v>
      </c>
      <c r="C15" s="24">
        <f t="shared" si="4"/>
        <v>0</v>
      </c>
      <c r="D15" s="24">
        <f t="shared" si="5"/>
        <v>0</v>
      </c>
      <c r="E15" s="24">
        <f t="shared" si="6"/>
        <v>0</v>
      </c>
      <c r="F15" s="24">
        <f t="shared" si="0"/>
        <v>0</v>
      </c>
      <c r="G15" s="24">
        <f t="shared" si="1"/>
        <v>0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19"/>
    </row>
    <row r="16" spans="1:32" x14ac:dyDescent="0.25">
      <c r="A16" s="23" t="s">
        <v>31</v>
      </c>
      <c r="B16" s="24">
        <f t="shared" si="3"/>
        <v>0</v>
      </c>
      <c r="C16" s="24">
        <f t="shared" si="4"/>
        <v>0</v>
      </c>
      <c r="D16" s="24">
        <f t="shared" si="5"/>
        <v>0</v>
      </c>
      <c r="E16" s="24">
        <f t="shared" si="6"/>
        <v>0</v>
      </c>
      <c r="F16" s="24">
        <f t="shared" si="0"/>
        <v>0</v>
      </c>
      <c r="G16" s="24">
        <f t="shared" si="1"/>
        <v>0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19"/>
    </row>
    <row r="17" spans="1:32" ht="49.5" x14ac:dyDescent="0.25">
      <c r="A17" s="20" t="s">
        <v>32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19"/>
    </row>
    <row r="18" spans="1:32" x14ac:dyDescent="0.25">
      <c r="A18" s="20" t="s">
        <v>27</v>
      </c>
      <c r="B18" s="21">
        <f ca="1">B19+B20+B21+B22</f>
        <v>15871.8</v>
      </c>
      <c r="C18" s="21">
        <f ca="1">C19+C20+C21+C22</f>
        <v>0</v>
      </c>
      <c r="D18" s="21">
        <f ca="1">D19+D20+D21+D22</f>
        <v>0</v>
      </c>
      <c r="E18" s="21">
        <f ca="1">E19+E20+E21+E22</f>
        <v>0</v>
      </c>
      <c r="F18" s="22">
        <f t="shared" ref="F18:F22" ca="1" si="7">IFERROR(E18/B18*100,0)</f>
        <v>0</v>
      </c>
      <c r="G18" s="22">
        <f t="shared" ref="G18:V22" ca="1" si="8">IFERROR(E18/C18*100,0)</f>
        <v>0</v>
      </c>
      <c r="H18" s="22">
        <f t="shared" ca="1" si="8"/>
        <v>0</v>
      </c>
      <c r="I18" s="22">
        <f t="shared" ca="1" si="8"/>
        <v>0</v>
      </c>
      <c r="J18" s="22">
        <f t="shared" ca="1" si="8"/>
        <v>0</v>
      </c>
      <c r="K18" s="22">
        <f t="shared" ca="1" si="8"/>
        <v>0</v>
      </c>
      <c r="L18" s="22">
        <f t="shared" ca="1" si="8"/>
        <v>0</v>
      </c>
      <c r="M18" s="22">
        <f t="shared" ca="1" si="8"/>
        <v>0</v>
      </c>
      <c r="N18" s="22">
        <f t="shared" ca="1" si="8"/>
        <v>0</v>
      </c>
      <c r="O18" s="22">
        <f t="shared" ca="1" si="8"/>
        <v>0</v>
      </c>
      <c r="P18" s="22">
        <f t="shared" ca="1" si="8"/>
        <v>0</v>
      </c>
      <c r="Q18" s="22">
        <f t="shared" ca="1" si="8"/>
        <v>0</v>
      </c>
      <c r="R18" s="22">
        <f t="shared" ca="1" si="8"/>
        <v>0</v>
      </c>
      <c r="S18" s="22">
        <f t="shared" ca="1" si="8"/>
        <v>0</v>
      </c>
      <c r="T18" s="22">
        <f t="shared" ca="1" si="8"/>
        <v>0</v>
      </c>
      <c r="U18" s="22">
        <f>SUM(U21:U22)</f>
        <v>3274</v>
      </c>
      <c r="V18" s="22">
        <f ca="1">SUM(V19:V22)</f>
        <v>10212.799999999999</v>
      </c>
      <c r="W18" s="22">
        <f t="shared" ref="W18:X22" ca="1" si="9">IFERROR(U18/S18*100,0)</f>
        <v>0</v>
      </c>
      <c r="X18" s="22">
        <f>SUM(X22+X21+X20)</f>
        <v>210</v>
      </c>
      <c r="Y18" s="22">
        <f t="shared" ref="Y18:AE22" ca="1" si="10">IFERROR(W18/U18*100,0)</f>
        <v>0</v>
      </c>
      <c r="Z18" s="22">
        <f t="shared" ca="1" si="10"/>
        <v>18.20264765784114</v>
      </c>
      <c r="AA18" s="22">
        <f t="shared" ca="1" si="10"/>
        <v>0</v>
      </c>
      <c r="AB18" s="22">
        <f t="shared" ca="1" si="10"/>
        <v>0.97916340278865732</v>
      </c>
      <c r="AC18" s="22">
        <f t="shared" ca="1" si="10"/>
        <v>0</v>
      </c>
      <c r="AD18" s="22">
        <f t="shared" ca="1" si="10"/>
        <v>5.3792361484669176</v>
      </c>
      <c r="AE18" s="22">
        <f t="shared" ca="1" si="10"/>
        <v>0</v>
      </c>
      <c r="AF18" s="19"/>
    </row>
    <row r="19" spans="1:32" x14ac:dyDescent="0.25">
      <c r="A19" s="23" t="s">
        <v>28</v>
      </c>
      <c r="B19" s="24">
        <f t="shared" ref="B19:B22" ca="1" si="11">J19+L19+N19+P19+R19+T19+V19+X19+Z19+AB19+AD19+H19</f>
        <v>0</v>
      </c>
      <c r="C19" s="24">
        <f t="shared" ref="C19:C22" ca="1" si="12">SUM(H19)</f>
        <v>0</v>
      </c>
      <c r="D19" s="24">
        <f t="shared" ref="D19:D22" ca="1" si="13">E19</f>
        <v>0</v>
      </c>
      <c r="E19" s="24">
        <f t="shared" ref="E19:E22" ca="1" si="14">SUM(I19,K19,M19,O19,Q19,S19,U19,W19,Y19,AA19,AC19,AE19)</f>
        <v>0</v>
      </c>
      <c r="F19" s="24">
        <f t="shared" ca="1" si="7"/>
        <v>0</v>
      </c>
      <c r="G19" s="24">
        <f t="shared" ca="1" si="8"/>
        <v>0</v>
      </c>
      <c r="H19" s="24">
        <f t="shared" ca="1" si="8"/>
        <v>0</v>
      </c>
      <c r="I19" s="24">
        <f t="shared" ca="1" si="8"/>
        <v>0</v>
      </c>
      <c r="J19" s="24">
        <f t="shared" ca="1" si="8"/>
        <v>0</v>
      </c>
      <c r="K19" s="24">
        <f t="shared" ca="1" si="8"/>
        <v>0</v>
      </c>
      <c r="L19" s="24">
        <f t="shared" ca="1" si="8"/>
        <v>0</v>
      </c>
      <c r="M19" s="24">
        <f t="shared" ca="1" si="8"/>
        <v>0</v>
      </c>
      <c r="N19" s="24">
        <f t="shared" ca="1" si="8"/>
        <v>0</v>
      </c>
      <c r="O19" s="24">
        <f t="shared" ca="1" si="8"/>
        <v>0</v>
      </c>
      <c r="P19" s="24">
        <f t="shared" ca="1" si="8"/>
        <v>0</v>
      </c>
      <c r="Q19" s="24">
        <f t="shared" ca="1" si="8"/>
        <v>0</v>
      </c>
      <c r="R19" s="24">
        <f t="shared" ca="1" si="8"/>
        <v>0</v>
      </c>
      <c r="S19" s="24">
        <f t="shared" ca="1" si="8"/>
        <v>0</v>
      </c>
      <c r="T19" s="24">
        <f t="shared" ca="1" si="8"/>
        <v>0</v>
      </c>
      <c r="U19" s="24">
        <f t="shared" ca="1" si="8"/>
        <v>0</v>
      </c>
      <c r="V19" s="24">
        <f t="shared" ca="1" si="8"/>
        <v>0</v>
      </c>
      <c r="W19" s="24">
        <f t="shared" ca="1" si="9"/>
        <v>0</v>
      </c>
      <c r="X19" s="24">
        <f t="shared" ca="1" si="9"/>
        <v>0</v>
      </c>
      <c r="Y19" s="24">
        <f t="shared" ca="1" si="10"/>
        <v>0</v>
      </c>
      <c r="Z19" s="24">
        <f t="shared" ca="1" si="10"/>
        <v>0</v>
      </c>
      <c r="AA19" s="24">
        <f t="shared" ca="1" si="10"/>
        <v>0</v>
      </c>
      <c r="AB19" s="24">
        <f t="shared" ca="1" si="10"/>
        <v>0</v>
      </c>
      <c r="AC19" s="24">
        <f t="shared" ca="1" si="10"/>
        <v>0</v>
      </c>
      <c r="AD19" s="24">
        <f t="shared" ca="1" si="10"/>
        <v>0</v>
      </c>
      <c r="AE19" s="24">
        <f t="shared" ca="1" si="10"/>
        <v>0</v>
      </c>
      <c r="AF19" s="19"/>
    </row>
    <row r="20" spans="1:32" x14ac:dyDescent="0.25">
      <c r="A20" s="23" t="s">
        <v>29</v>
      </c>
      <c r="B20" s="24">
        <f t="shared" ca="1" si="11"/>
        <v>10000</v>
      </c>
      <c r="C20" s="24">
        <f t="shared" ca="1" si="12"/>
        <v>0</v>
      </c>
      <c r="D20" s="24">
        <f t="shared" ca="1" si="13"/>
        <v>0</v>
      </c>
      <c r="E20" s="24">
        <f t="shared" ca="1" si="14"/>
        <v>0</v>
      </c>
      <c r="F20" s="24">
        <f t="shared" ca="1" si="7"/>
        <v>0</v>
      </c>
      <c r="G20" s="24">
        <f t="shared" ca="1" si="8"/>
        <v>0</v>
      </c>
      <c r="H20" s="24">
        <f t="shared" ca="1" si="8"/>
        <v>0</v>
      </c>
      <c r="I20" s="24">
        <f t="shared" ca="1" si="8"/>
        <v>0</v>
      </c>
      <c r="J20" s="24">
        <f t="shared" ca="1" si="8"/>
        <v>0</v>
      </c>
      <c r="K20" s="24">
        <f t="shared" ca="1" si="8"/>
        <v>0</v>
      </c>
      <c r="L20" s="24">
        <f t="shared" ca="1" si="8"/>
        <v>0</v>
      </c>
      <c r="M20" s="24">
        <f t="shared" ca="1" si="8"/>
        <v>0</v>
      </c>
      <c r="N20" s="24">
        <f t="shared" ca="1" si="8"/>
        <v>0</v>
      </c>
      <c r="O20" s="24">
        <f t="shared" ca="1" si="8"/>
        <v>0</v>
      </c>
      <c r="P20" s="24">
        <v>0</v>
      </c>
      <c r="Q20" s="24">
        <f t="shared" ca="1" si="8"/>
        <v>0</v>
      </c>
      <c r="R20" s="24">
        <f t="shared" ca="1" si="8"/>
        <v>0</v>
      </c>
      <c r="S20" s="24">
        <f t="shared" ca="1" si="8"/>
        <v>0</v>
      </c>
      <c r="T20" s="24">
        <v>0</v>
      </c>
      <c r="U20" s="24">
        <f t="shared" ca="1" si="8"/>
        <v>0</v>
      </c>
      <c r="V20" s="24">
        <v>10000</v>
      </c>
      <c r="W20" s="24">
        <f t="shared" ca="1" si="9"/>
        <v>0</v>
      </c>
      <c r="X20" s="24">
        <f t="shared" si="9"/>
        <v>0</v>
      </c>
      <c r="Y20" s="24">
        <f t="shared" ca="1" si="10"/>
        <v>0</v>
      </c>
      <c r="Z20" s="24">
        <f t="shared" si="10"/>
        <v>0</v>
      </c>
      <c r="AA20" s="24">
        <f t="shared" ca="1" si="10"/>
        <v>0</v>
      </c>
      <c r="AB20" s="24">
        <f t="shared" si="10"/>
        <v>0</v>
      </c>
      <c r="AC20" s="24">
        <f t="shared" ca="1" si="10"/>
        <v>0</v>
      </c>
      <c r="AD20" s="24">
        <f t="shared" si="10"/>
        <v>0</v>
      </c>
      <c r="AE20" s="24">
        <f t="shared" ca="1" si="10"/>
        <v>0</v>
      </c>
      <c r="AF20" s="19"/>
    </row>
    <row r="21" spans="1:32" x14ac:dyDescent="0.25">
      <c r="A21" s="23" t="s">
        <v>30</v>
      </c>
      <c r="B21" s="24">
        <f t="shared" ca="1" si="11"/>
        <v>5059.3</v>
      </c>
      <c r="C21" s="24">
        <f t="shared" ca="1" si="12"/>
        <v>0</v>
      </c>
      <c r="D21" s="24">
        <f t="shared" ca="1" si="13"/>
        <v>0</v>
      </c>
      <c r="E21" s="24">
        <f t="shared" ca="1" si="14"/>
        <v>0</v>
      </c>
      <c r="F21" s="24">
        <f t="shared" ca="1" si="7"/>
        <v>0</v>
      </c>
      <c r="G21" s="24">
        <f t="shared" ca="1" si="8"/>
        <v>0</v>
      </c>
      <c r="H21" s="24">
        <f t="shared" ca="1" si="8"/>
        <v>0</v>
      </c>
      <c r="I21" s="24">
        <f t="shared" ca="1" si="8"/>
        <v>0</v>
      </c>
      <c r="J21" s="24">
        <f t="shared" ca="1" si="8"/>
        <v>0</v>
      </c>
      <c r="K21" s="24">
        <f t="shared" ca="1" si="8"/>
        <v>0</v>
      </c>
      <c r="L21" s="24">
        <f t="shared" ca="1" si="8"/>
        <v>0</v>
      </c>
      <c r="M21" s="24">
        <f t="shared" ca="1" si="8"/>
        <v>0</v>
      </c>
      <c r="N21" s="24">
        <f t="shared" ca="1" si="8"/>
        <v>0</v>
      </c>
      <c r="O21" s="24">
        <f t="shared" ca="1" si="8"/>
        <v>0</v>
      </c>
      <c r="P21" s="24">
        <v>1800</v>
      </c>
      <c r="Q21" s="24">
        <f t="shared" ca="1" si="8"/>
        <v>0</v>
      </c>
      <c r="R21" s="24">
        <f t="shared" ca="1" si="8"/>
        <v>0</v>
      </c>
      <c r="S21" s="24">
        <f t="shared" ca="1" si="8"/>
        <v>0</v>
      </c>
      <c r="T21" s="24">
        <v>2000</v>
      </c>
      <c r="U21" s="24">
        <v>2836.5</v>
      </c>
      <c r="V21" s="24">
        <v>212.8</v>
      </c>
      <c r="W21" s="24">
        <f t="shared" ca="1" si="9"/>
        <v>0</v>
      </c>
      <c r="X21" s="24">
        <v>210</v>
      </c>
      <c r="Y21" s="24">
        <f t="shared" ca="1" si="10"/>
        <v>0</v>
      </c>
      <c r="Z21" s="24">
        <v>0</v>
      </c>
      <c r="AA21" s="24">
        <f t="shared" ca="1" si="10"/>
        <v>0</v>
      </c>
      <c r="AB21" s="24">
        <f t="shared" si="10"/>
        <v>0</v>
      </c>
      <c r="AC21" s="24">
        <f t="shared" ca="1" si="10"/>
        <v>0</v>
      </c>
      <c r="AD21" s="24">
        <f t="shared" si="10"/>
        <v>0</v>
      </c>
      <c r="AE21" s="24">
        <f t="shared" ca="1" si="10"/>
        <v>0</v>
      </c>
      <c r="AF21" s="19"/>
    </row>
    <row r="22" spans="1:32" x14ac:dyDescent="0.25">
      <c r="A22" s="23" t="s">
        <v>31</v>
      </c>
      <c r="B22" s="24">
        <f t="shared" ca="1" si="11"/>
        <v>812.5</v>
      </c>
      <c r="C22" s="24">
        <f t="shared" ca="1" si="12"/>
        <v>0</v>
      </c>
      <c r="D22" s="24">
        <f t="shared" ca="1" si="13"/>
        <v>0</v>
      </c>
      <c r="E22" s="24">
        <f t="shared" ca="1" si="14"/>
        <v>0</v>
      </c>
      <c r="F22" s="24">
        <f t="shared" ca="1" si="7"/>
        <v>0</v>
      </c>
      <c r="G22" s="24">
        <f t="shared" ca="1" si="8"/>
        <v>0</v>
      </c>
      <c r="H22" s="24">
        <f t="shared" ca="1" si="8"/>
        <v>0</v>
      </c>
      <c r="I22" s="24">
        <f t="shared" ca="1" si="8"/>
        <v>0</v>
      </c>
      <c r="J22" s="24">
        <f t="shared" ca="1" si="8"/>
        <v>0</v>
      </c>
      <c r="K22" s="24">
        <f t="shared" ca="1" si="8"/>
        <v>0</v>
      </c>
      <c r="L22" s="24">
        <f t="shared" ca="1" si="8"/>
        <v>0</v>
      </c>
      <c r="M22" s="24">
        <f t="shared" ca="1" si="8"/>
        <v>0</v>
      </c>
      <c r="N22" s="24">
        <f t="shared" ca="1" si="8"/>
        <v>0</v>
      </c>
      <c r="O22" s="24">
        <f t="shared" ca="1" si="8"/>
        <v>0</v>
      </c>
      <c r="P22" s="24">
        <f t="shared" ca="1" si="8"/>
        <v>0</v>
      </c>
      <c r="Q22" s="24">
        <f t="shared" ca="1" si="8"/>
        <v>0</v>
      </c>
      <c r="R22" s="24">
        <f t="shared" ca="1" si="8"/>
        <v>0</v>
      </c>
      <c r="S22" s="24">
        <f t="shared" ca="1" si="8"/>
        <v>0</v>
      </c>
      <c r="T22" s="24">
        <f t="shared" ca="1" si="8"/>
        <v>0</v>
      </c>
      <c r="U22" s="24">
        <v>437.5</v>
      </c>
      <c r="V22" s="24">
        <v>375</v>
      </c>
      <c r="W22" s="24">
        <f t="shared" ca="1" si="9"/>
        <v>0</v>
      </c>
      <c r="X22" s="24">
        <v>0</v>
      </c>
      <c r="Y22" s="24">
        <f t="shared" ca="1" si="10"/>
        <v>0</v>
      </c>
      <c r="Z22" s="24">
        <v>0</v>
      </c>
      <c r="AA22" s="24">
        <f t="shared" ca="1" si="10"/>
        <v>0</v>
      </c>
      <c r="AB22" s="24">
        <v>0</v>
      </c>
      <c r="AC22" s="24">
        <f t="shared" ca="1" si="10"/>
        <v>0</v>
      </c>
      <c r="AD22" s="24">
        <f t="shared" si="10"/>
        <v>0</v>
      </c>
      <c r="AE22" s="24">
        <f t="shared" ca="1" si="10"/>
        <v>0</v>
      </c>
      <c r="AF22" s="19"/>
    </row>
    <row r="23" spans="1:32" s="15" customFormat="1" x14ac:dyDescent="0.25">
      <c r="A23" s="95" t="s">
        <v>33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7"/>
    </row>
    <row r="24" spans="1:32" ht="49.5" x14ac:dyDescent="0.25">
      <c r="A24" s="16" t="s">
        <v>34</v>
      </c>
      <c r="B24" s="17"/>
      <c r="C24" s="18"/>
      <c r="D24" s="18"/>
      <c r="E24" s="18"/>
      <c r="F24" s="18"/>
      <c r="G24" s="18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9"/>
    </row>
    <row r="25" spans="1:32" x14ac:dyDescent="0.25">
      <c r="A25" s="20" t="s">
        <v>27</v>
      </c>
      <c r="B25" s="21">
        <f ca="1">B26+B27+B28+B29</f>
        <v>167546.45222000001</v>
      </c>
      <c r="C25" s="21">
        <f ca="1">C26+C27+C28+C29</f>
        <v>53964.225720000002</v>
      </c>
      <c r="D25" s="21">
        <f ca="1">D26+D27+D28+D29</f>
        <v>77677.570000000007</v>
      </c>
      <c r="E25" s="21">
        <f ca="1">E26+E27+E28+E29</f>
        <v>77677.570000000007</v>
      </c>
      <c r="F25" s="22">
        <f t="shared" ref="F25:F29" ca="1" si="15">IFERROR(E25/B25*100,0)</f>
        <v>46.361811289208333</v>
      </c>
      <c r="G25" s="22">
        <f t="shared" ref="G25:G29" ca="1" si="16">IFERROR(E25/C25*100,0)</f>
        <v>143.942711979302</v>
      </c>
      <c r="H25" s="21">
        <f ca="1">H26+H27+H28+H29</f>
        <v>22611.2346</v>
      </c>
      <c r="I25" s="21">
        <f t="shared" ref="I25:AE25" ca="1" si="17">I26+I27+I28+I29</f>
        <v>38528.04</v>
      </c>
      <c r="J25" s="21">
        <f t="shared" ca="1" si="17"/>
        <v>16302.743499999999</v>
      </c>
      <c r="K25" s="21">
        <f t="shared" ca="1" si="17"/>
        <v>13743.5</v>
      </c>
      <c r="L25" s="21">
        <f t="shared" si="17"/>
        <v>15006.217200000001</v>
      </c>
      <c r="M25" s="21">
        <f t="shared" si="17"/>
        <v>13514.56</v>
      </c>
      <c r="N25" s="21">
        <f t="shared" si="17"/>
        <v>20257.379099999998</v>
      </c>
      <c r="O25" s="21">
        <f t="shared" si="17"/>
        <v>11891.759999999998</v>
      </c>
      <c r="P25" s="21">
        <f t="shared" si="17"/>
        <v>15742.904599999998</v>
      </c>
      <c r="Q25" s="21">
        <f t="shared" si="17"/>
        <v>13608.609999999999</v>
      </c>
      <c r="R25" s="21">
        <f t="shared" si="17"/>
        <v>14647.06</v>
      </c>
      <c r="S25" s="21">
        <f t="shared" si="17"/>
        <v>13305.74</v>
      </c>
      <c r="T25" s="21">
        <f t="shared" si="17"/>
        <v>24419.061799999999</v>
      </c>
      <c r="U25" s="21">
        <f t="shared" si="17"/>
        <v>22593.22</v>
      </c>
      <c r="V25" s="21">
        <f t="shared" si="17"/>
        <v>11825.119000000001</v>
      </c>
      <c r="W25" s="21">
        <f t="shared" si="17"/>
        <v>755.95</v>
      </c>
      <c r="X25" s="21">
        <f t="shared" si="17"/>
        <v>7563.6363999999994</v>
      </c>
      <c r="Y25" s="21">
        <f t="shared" si="17"/>
        <v>0</v>
      </c>
      <c r="Z25" s="21">
        <f t="shared" si="17"/>
        <v>10801.1235</v>
      </c>
      <c r="AA25" s="21">
        <f t="shared" si="17"/>
        <v>0</v>
      </c>
      <c r="AB25" s="21">
        <f t="shared" si="17"/>
        <v>10233.7821</v>
      </c>
      <c r="AC25" s="21">
        <f t="shared" si="17"/>
        <v>0</v>
      </c>
      <c r="AD25" s="21">
        <f t="shared" si="17"/>
        <v>9680.7898000000005</v>
      </c>
      <c r="AE25" s="21">
        <f t="shared" si="17"/>
        <v>0</v>
      </c>
      <c r="AF25" s="19"/>
    </row>
    <row r="26" spans="1:32" x14ac:dyDescent="0.25">
      <c r="A26" s="23" t="s">
        <v>28</v>
      </c>
      <c r="B26" s="24">
        <f ca="1">B32+B38+B44+B50+B56</f>
        <v>0</v>
      </c>
      <c r="C26" s="24">
        <f t="shared" ref="B26:E29" ca="1" si="18">C32+C38+C44+C50+C56</f>
        <v>0</v>
      </c>
      <c r="D26" s="24">
        <f t="shared" si="18"/>
        <v>0</v>
      </c>
      <c r="E26" s="24">
        <f>E32+E38+E44+E50+E56</f>
        <v>0</v>
      </c>
      <c r="F26" s="24">
        <f t="shared" ca="1" si="15"/>
        <v>0</v>
      </c>
      <c r="G26" s="24">
        <f t="shared" ca="1" si="16"/>
        <v>0</v>
      </c>
      <c r="H26" s="24">
        <f t="shared" ref="H26:AE29" ca="1" si="19">H32+H38+H44+H50+H56</f>
        <v>0</v>
      </c>
      <c r="I26" s="24">
        <f t="shared" si="19"/>
        <v>0</v>
      </c>
      <c r="J26" s="24">
        <f t="shared" si="19"/>
        <v>0</v>
      </c>
      <c r="K26" s="24">
        <f t="shared" si="19"/>
        <v>0</v>
      </c>
      <c r="L26" s="24">
        <f t="shared" si="19"/>
        <v>0</v>
      </c>
      <c r="M26" s="24">
        <f t="shared" si="19"/>
        <v>0</v>
      </c>
      <c r="N26" s="24">
        <f t="shared" si="19"/>
        <v>0</v>
      </c>
      <c r="O26" s="24">
        <f t="shared" si="19"/>
        <v>0</v>
      </c>
      <c r="P26" s="24">
        <f t="shared" si="19"/>
        <v>0</v>
      </c>
      <c r="Q26" s="24">
        <f t="shared" si="19"/>
        <v>0</v>
      </c>
      <c r="R26" s="24">
        <f t="shared" si="19"/>
        <v>0</v>
      </c>
      <c r="S26" s="24">
        <f t="shared" si="19"/>
        <v>0</v>
      </c>
      <c r="T26" s="24">
        <f t="shared" si="19"/>
        <v>0</v>
      </c>
      <c r="U26" s="24">
        <f t="shared" si="19"/>
        <v>0</v>
      </c>
      <c r="V26" s="24">
        <f t="shared" si="19"/>
        <v>0</v>
      </c>
      <c r="W26" s="24">
        <f t="shared" si="19"/>
        <v>0</v>
      </c>
      <c r="X26" s="24">
        <f t="shared" si="19"/>
        <v>0</v>
      </c>
      <c r="Y26" s="24">
        <f t="shared" si="19"/>
        <v>0</v>
      </c>
      <c r="Z26" s="24">
        <f t="shared" si="19"/>
        <v>0</v>
      </c>
      <c r="AA26" s="24">
        <f t="shared" si="19"/>
        <v>0</v>
      </c>
      <c r="AB26" s="24">
        <f t="shared" si="19"/>
        <v>0</v>
      </c>
      <c r="AC26" s="24">
        <f t="shared" si="19"/>
        <v>0</v>
      </c>
      <c r="AD26" s="24">
        <f t="shared" si="19"/>
        <v>0</v>
      </c>
      <c r="AE26" s="24">
        <f t="shared" si="19"/>
        <v>0</v>
      </c>
      <c r="AF26" s="19"/>
    </row>
    <row r="27" spans="1:32" x14ac:dyDescent="0.25">
      <c r="A27" s="23" t="s">
        <v>29</v>
      </c>
      <c r="B27" s="24">
        <f ca="1">B33+B39+B45+B51+B57</f>
        <v>1741.1999999999998</v>
      </c>
      <c r="C27" s="24">
        <f ca="1">H27+J27+L27</f>
        <v>0</v>
      </c>
      <c r="D27" s="24">
        <f t="shared" ca="1" si="18"/>
        <v>0</v>
      </c>
      <c r="E27" s="24">
        <f t="shared" ca="1" si="18"/>
        <v>0</v>
      </c>
      <c r="F27" s="24">
        <f t="shared" ca="1" si="15"/>
        <v>0</v>
      </c>
      <c r="G27" s="24">
        <f t="shared" ca="1" si="16"/>
        <v>0</v>
      </c>
      <c r="H27" s="24">
        <f t="shared" ca="1" si="19"/>
        <v>0</v>
      </c>
      <c r="I27" s="24">
        <f t="shared" ca="1" si="19"/>
        <v>0</v>
      </c>
      <c r="J27" s="24">
        <f t="shared" ca="1" si="19"/>
        <v>0</v>
      </c>
      <c r="K27" s="24">
        <f t="shared" ca="1" si="19"/>
        <v>0</v>
      </c>
      <c r="L27" s="24">
        <f t="shared" si="19"/>
        <v>0</v>
      </c>
      <c r="M27" s="24">
        <f t="shared" si="19"/>
        <v>0</v>
      </c>
      <c r="N27" s="24">
        <f t="shared" si="19"/>
        <v>0</v>
      </c>
      <c r="O27" s="24">
        <f t="shared" si="19"/>
        <v>0</v>
      </c>
      <c r="P27" s="24">
        <f t="shared" si="19"/>
        <v>0</v>
      </c>
      <c r="Q27" s="24">
        <f t="shared" si="19"/>
        <v>0</v>
      </c>
      <c r="R27" s="24">
        <f t="shared" si="19"/>
        <v>0</v>
      </c>
      <c r="S27" s="24">
        <f t="shared" si="19"/>
        <v>194</v>
      </c>
      <c r="T27" s="24">
        <f t="shared" si="19"/>
        <v>0</v>
      </c>
      <c r="U27" s="24">
        <f t="shared" si="19"/>
        <v>0</v>
      </c>
      <c r="V27" s="24">
        <f t="shared" si="19"/>
        <v>0</v>
      </c>
      <c r="W27" s="24">
        <f t="shared" si="19"/>
        <v>0</v>
      </c>
      <c r="X27" s="24">
        <f t="shared" si="19"/>
        <v>0</v>
      </c>
      <c r="Y27" s="24">
        <f t="shared" si="19"/>
        <v>0</v>
      </c>
      <c r="Z27" s="24">
        <f t="shared" si="19"/>
        <v>0</v>
      </c>
      <c r="AA27" s="24">
        <f t="shared" si="19"/>
        <v>0</v>
      </c>
      <c r="AB27" s="24">
        <f t="shared" si="19"/>
        <v>0</v>
      </c>
      <c r="AC27" s="24">
        <f t="shared" si="19"/>
        <v>0</v>
      </c>
      <c r="AD27" s="24">
        <f t="shared" si="19"/>
        <v>0</v>
      </c>
      <c r="AE27" s="24">
        <f t="shared" si="19"/>
        <v>0</v>
      </c>
      <c r="AF27" s="19"/>
    </row>
    <row r="28" spans="1:32" x14ac:dyDescent="0.25">
      <c r="A28" s="23" t="s">
        <v>30</v>
      </c>
      <c r="B28" s="24">
        <f ca="1">B34+B40+B46+B52+B58</f>
        <v>165805.25221999999</v>
      </c>
      <c r="C28" s="24">
        <f ca="1">H28+J28+L28</f>
        <v>53964.225720000002</v>
      </c>
      <c r="D28" s="24">
        <f ca="1">D34+D40+D46+D52+D58</f>
        <v>77677.570000000007</v>
      </c>
      <c r="E28" s="24">
        <f ca="1">E34+E40+E46+E52+E58</f>
        <v>77677.570000000007</v>
      </c>
      <c r="F28" s="24">
        <f t="shared" ca="1" si="15"/>
        <v>46.848678772209773</v>
      </c>
      <c r="G28" s="24">
        <f t="shared" ca="1" si="16"/>
        <v>143.942711979302</v>
      </c>
      <c r="H28" s="24">
        <f t="shared" ca="1" si="19"/>
        <v>22611.2346</v>
      </c>
      <c r="I28" s="24">
        <f t="shared" ca="1" si="19"/>
        <v>38528.04</v>
      </c>
      <c r="J28" s="24">
        <f t="shared" ca="1" si="19"/>
        <v>16302.743499999999</v>
      </c>
      <c r="K28" s="24">
        <f t="shared" ca="1" si="19"/>
        <v>13743.5</v>
      </c>
      <c r="L28" s="24">
        <f t="shared" si="19"/>
        <v>15006.217200000001</v>
      </c>
      <c r="M28" s="24">
        <f t="shared" si="19"/>
        <v>13514.56</v>
      </c>
      <c r="N28" s="24">
        <f t="shared" si="19"/>
        <v>20257.379099999998</v>
      </c>
      <c r="O28" s="24">
        <f t="shared" si="19"/>
        <v>11891.759999999998</v>
      </c>
      <c r="P28" s="24">
        <f t="shared" si="19"/>
        <v>15742.904599999998</v>
      </c>
      <c r="Q28" s="24">
        <f t="shared" si="19"/>
        <v>13608.609999999999</v>
      </c>
      <c r="R28" s="24">
        <f t="shared" si="19"/>
        <v>13556.46</v>
      </c>
      <c r="S28" s="24">
        <f t="shared" si="19"/>
        <v>13111.74</v>
      </c>
      <c r="T28" s="24">
        <f t="shared" si="19"/>
        <v>13768.461799999999</v>
      </c>
      <c r="U28" s="24">
        <f t="shared" si="19"/>
        <v>11569.119999999999</v>
      </c>
      <c r="V28" s="24">
        <v>11825.119000000001</v>
      </c>
      <c r="W28" s="24">
        <f t="shared" si="19"/>
        <v>755.95</v>
      </c>
      <c r="X28" s="24">
        <f t="shared" si="19"/>
        <v>7563.6363999999994</v>
      </c>
      <c r="Y28" s="24">
        <f t="shared" si="19"/>
        <v>0</v>
      </c>
      <c r="Z28" s="24">
        <f t="shared" si="19"/>
        <v>10801.1235</v>
      </c>
      <c r="AA28" s="24">
        <f t="shared" si="19"/>
        <v>0</v>
      </c>
      <c r="AB28" s="24">
        <f t="shared" si="19"/>
        <v>10233.7821</v>
      </c>
      <c r="AC28" s="24">
        <f t="shared" si="19"/>
        <v>0</v>
      </c>
      <c r="AD28" s="24">
        <f t="shared" si="19"/>
        <v>9680.7898000000005</v>
      </c>
      <c r="AE28" s="24">
        <f t="shared" si="19"/>
        <v>0</v>
      </c>
      <c r="AF28" s="19"/>
    </row>
    <row r="29" spans="1:32" x14ac:dyDescent="0.25">
      <c r="A29" s="23" t="s">
        <v>31</v>
      </c>
      <c r="B29" s="24">
        <f t="shared" si="18"/>
        <v>0</v>
      </c>
      <c r="C29" s="24">
        <f ca="1">H29+J29+L29</f>
        <v>0</v>
      </c>
      <c r="D29" s="24">
        <f t="shared" si="18"/>
        <v>10000</v>
      </c>
      <c r="E29" s="24">
        <f t="shared" si="18"/>
        <v>10000</v>
      </c>
      <c r="F29" s="24">
        <f t="shared" si="15"/>
        <v>0</v>
      </c>
      <c r="G29" s="24">
        <f t="shared" ca="1" si="16"/>
        <v>0</v>
      </c>
      <c r="H29" s="24">
        <f t="shared" ca="1" si="19"/>
        <v>0</v>
      </c>
      <c r="I29" s="24">
        <f t="shared" ca="1" si="19"/>
        <v>0</v>
      </c>
      <c r="J29" s="24">
        <f t="shared" ca="1" si="19"/>
        <v>0</v>
      </c>
      <c r="K29" s="24">
        <f t="shared" ca="1" si="19"/>
        <v>0</v>
      </c>
      <c r="L29" s="24">
        <f t="shared" si="19"/>
        <v>0</v>
      </c>
      <c r="M29" s="24">
        <f t="shared" si="19"/>
        <v>0</v>
      </c>
      <c r="N29" s="24">
        <f t="shared" si="19"/>
        <v>0</v>
      </c>
      <c r="O29" s="24">
        <f t="shared" si="19"/>
        <v>0</v>
      </c>
      <c r="P29" s="24">
        <f t="shared" si="19"/>
        <v>0</v>
      </c>
      <c r="Q29" s="24">
        <f t="shared" si="19"/>
        <v>0</v>
      </c>
      <c r="R29" s="24">
        <f t="shared" si="19"/>
        <v>1090.5999999999999</v>
      </c>
      <c r="S29" s="24">
        <f t="shared" si="19"/>
        <v>0</v>
      </c>
      <c r="T29" s="24">
        <f t="shared" si="19"/>
        <v>10650.6</v>
      </c>
      <c r="U29" s="24">
        <f t="shared" si="19"/>
        <v>11024.1</v>
      </c>
      <c r="V29" s="24">
        <f t="shared" si="19"/>
        <v>0</v>
      </c>
      <c r="W29" s="24">
        <f t="shared" si="19"/>
        <v>0</v>
      </c>
      <c r="X29" s="24">
        <f t="shared" si="19"/>
        <v>0</v>
      </c>
      <c r="Y29" s="24">
        <f t="shared" si="19"/>
        <v>0</v>
      </c>
      <c r="Z29" s="24">
        <f t="shared" si="19"/>
        <v>0</v>
      </c>
      <c r="AA29" s="24">
        <f t="shared" si="19"/>
        <v>0</v>
      </c>
      <c r="AB29" s="24">
        <f t="shared" si="19"/>
        <v>0</v>
      </c>
      <c r="AC29" s="24">
        <f t="shared" si="19"/>
        <v>0</v>
      </c>
      <c r="AD29" s="24">
        <f t="shared" si="19"/>
        <v>0</v>
      </c>
      <c r="AE29" s="24">
        <f t="shared" si="19"/>
        <v>0</v>
      </c>
      <c r="AF29" s="19"/>
    </row>
    <row r="30" spans="1:32" ht="190.5" customHeight="1" x14ac:dyDescent="0.25">
      <c r="A30" s="72" t="s">
        <v>35</v>
      </c>
      <c r="B30" s="25"/>
      <c r="C30" s="26"/>
      <c r="D30" s="26"/>
      <c r="E30" s="26"/>
      <c r="F30" s="26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6" t="s">
        <v>36</v>
      </c>
    </row>
    <row r="31" spans="1:32" x14ac:dyDescent="0.25">
      <c r="A31" s="73" t="s">
        <v>27</v>
      </c>
      <c r="B31" s="74">
        <f ca="1">B33+B34+B32+B35</f>
        <v>2516.5</v>
      </c>
      <c r="C31" s="74">
        <f ca="1">C33+C34+C32+C35</f>
        <v>1672.579</v>
      </c>
      <c r="D31" s="81">
        <f>E31</f>
        <v>11094.89</v>
      </c>
      <c r="E31" s="74">
        <f>I31+K31+M31+O31+Q31+S31+U31+W31+Y31+AA31+AC31+AE31</f>
        <v>11094.89</v>
      </c>
      <c r="F31" s="30">
        <f ca="1">IFERROR(E31/B31*100,0)</f>
        <v>35.799324458573416</v>
      </c>
      <c r="G31" s="30">
        <f ca="1">IFERROR(E31/C31*100,0)</f>
        <v>53.862328774903915</v>
      </c>
      <c r="H31" s="30">
        <f t="shared" ref="H31:AE31" ca="1" si="20">H33+H34+H32+H35</f>
        <v>130.49279999999999</v>
      </c>
      <c r="I31" s="30">
        <f t="shared" si="20"/>
        <v>130.49</v>
      </c>
      <c r="J31" s="30">
        <f t="shared" si="20"/>
        <v>1130.4317000000001</v>
      </c>
      <c r="K31" s="30">
        <f t="shared" si="20"/>
        <v>141.19999999999999</v>
      </c>
      <c r="L31" s="30">
        <f t="shared" si="20"/>
        <v>242.60720000000001</v>
      </c>
      <c r="M31" s="30">
        <f t="shared" si="20"/>
        <v>295.3</v>
      </c>
      <c r="N31" s="30">
        <f t="shared" si="20"/>
        <v>169.04730000000001</v>
      </c>
      <c r="O31" s="30">
        <f t="shared" si="20"/>
        <v>333.9</v>
      </c>
      <c r="P31" s="30">
        <f t="shared" si="20"/>
        <v>94.354600000000005</v>
      </c>
      <c r="Q31" s="30">
        <f t="shared" si="20"/>
        <v>0</v>
      </c>
      <c r="R31" s="30">
        <f t="shared" si="20"/>
        <v>0</v>
      </c>
      <c r="S31" s="30">
        <f t="shared" si="20"/>
        <v>194</v>
      </c>
      <c r="T31" s="30">
        <f t="shared" si="20"/>
        <v>10000</v>
      </c>
      <c r="U31" s="30">
        <f t="shared" si="20"/>
        <v>10000</v>
      </c>
      <c r="V31" s="30">
        <f t="shared" si="20"/>
        <v>0</v>
      </c>
      <c r="W31" s="30">
        <f t="shared" si="20"/>
        <v>0</v>
      </c>
      <c r="X31" s="30">
        <f t="shared" si="20"/>
        <v>164.81460000000001</v>
      </c>
      <c r="Y31" s="30">
        <f t="shared" si="20"/>
        <v>0</v>
      </c>
      <c r="Z31" s="30">
        <f t="shared" si="20"/>
        <v>292.48169999999999</v>
      </c>
      <c r="AA31" s="30">
        <f t="shared" si="20"/>
        <v>0</v>
      </c>
      <c r="AB31" s="30">
        <f t="shared" si="20"/>
        <v>275.75209999999998</v>
      </c>
      <c r="AC31" s="30">
        <f t="shared" si="20"/>
        <v>0</v>
      </c>
      <c r="AD31" s="30">
        <f t="shared" si="20"/>
        <v>16.518000000000001</v>
      </c>
      <c r="AE31" s="30">
        <f t="shared" si="20"/>
        <v>0</v>
      </c>
      <c r="AF31" s="31"/>
    </row>
    <row r="32" spans="1:32" x14ac:dyDescent="0.25">
      <c r="A32" s="76" t="s">
        <v>28</v>
      </c>
      <c r="B32" s="77">
        <f ca="1">J32+L32+N32+P32+R32+T32+V32+X32+Z32+AB32+AD32+H32</f>
        <v>0</v>
      </c>
      <c r="C32" s="78">
        <f ca="1">H32+J32+L32</f>
        <v>0</v>
      </c>
      <c r="D32" s="79">
        <f>E32</f>
        <v>0</v>
      </c>
      <c r="E32" s="78">
        <f>SUM(I32,K32,M32,O32,Q32,S32,U32,W32,Y32,AA32,AC32,AE32)</f>
        <v>0</v>
      </c>
      <c r="F32" s="33">
        <f ca="1">IFERROR(E32/B32*100,0)</f>
        <v>0</v>
      </c>
      <c r="G32" s="33">
        <f ca="1">IFERROR(E32/C32*100,0)</f>
        <v>0</v>
      </c>
      <c r="H32" s="33">
        <f ca="1">IFERROR(F32/D32*100,0)</f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31"/>
    </row>
    <row r="33" spans="1:32" x14ac:dyDescent="0.25">
      <c r="A33" s="76" t="s">
        <v>29</v>
      </c>
      <c r="B33" s="77">
        <f>J33+L33+N33+P33+R33+T33+V33+X33+Z33+AB33+AD33+H33</f>
        <v>0</v>
      </c>
      <c r="C33" s="78">
        <f>H33+J33+L33</f>
        <v>0</v>
      </c>
      <c r="D33" s="79">
        <f>E33</f>
        <v>194</v>
      </c>
      <c r="E33" s="78">
        <f>SUM(I33,K33,M33,O33,Q33,S33,U33,W33,Y33,AA33,AC33,AE33)</f>
        <v>194</v>
      </c>
      <c r="F33" s="33">
        <f>IFERROR(E33/B33*100,0)</f>
        <v>0</v>
      </c>
      <c r="G33" s="33">
        <f>IFERROR(E33/C33*100,0)</f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194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31"/>
    </row>
    <row r="34" spans="1:32" x14ac:dyDescent="0.25">
      <c r="A34" s="76" t="s">
        <v>30</v>
      </c>
      <c r="B34" s="77">
        <f>J34+L34+N34+P34+R34+T34+V34+X34+Z34+AB34+AD34+H34</f>
        <v>2516.5</v>
      </c>
      <c r="C34" s="78">
        <f>H34+J34+L34+N34</f>
        <v>1672.579</v>
      </c>
      <c r="D34" s="79">
        <f>E34</f>
        <v>900.89</v>
      </c>
      <c r="E34" s="78">
        <f>SUM(I34,K34,M34,O34,Q34,S34,U34,W34,Y34,AA34,AC34,AE34)</f>
        <v>900.89</v>
      </c>
      <c r="F34" s="33">
        <f>IFERROR(E34/B34*100,0)</f>
        <v>35.799324458573416</v>
      </c>
      <c r="G34" s="33">
        <f>IFERROR(E34/C34*100,0)</f>
        <v>53.862328774903915</v>
      </c>
      <c r="H34" s="27">
        <v>130.49279999999999</v>
      </c>
      <c r="I34" s="82">
        <v>130.49</v>
      </c>
      <c r="J34" s="27">
        <v>1130.4317000000001</v>
      </c>
      <c r="K34" s="27">
        <v>141.19999999999999</v>
      </c>
      <c r="L34" s="27">
        <v>242.60720000000001</v>
      </c>
      <c r="M34" s="27">
        <v>295.3</v>
      </c>
      <c r="N34" s="27">
        <v>169.04730000000001</v>
      </c>
      <c r="O34" s="27">
        <v>333.9</v>
      </c>
      <c r="P34" s="27">
        <v>94.354600000000005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164.81460000000001</v>
      </c>
      <c r="Y34" s="27">
        <v>0</v>
      </c>
      <c r="Z34" s="27">
        <v>292.48169999999999</v>
      </c>
      <c r="AA34" s="27">
        <v>0</v>
      </c>
      <c r="AB34" s="27">
        <v>275.75209999999998</v>
      </c>
      <c r="AC34" s="27">
        <v>0</v>
      </c>
      <c r="AD34" s="27">
        <v>16.518000000000001</v>
      </c>
      <c r="AE34" s="27">
        <v>0</v>
      </c>
      <c r="AF34" s="31"/>
    </row>
    <row r="35" spans="1:32" x14ac:dyDescent="0.25">
      <c r="A35" s="76" t="s">
        <v>31</v>
      </c>
      <c r="B35" s="77">
        <v>0</v>
      </c>
      <c r="C35" s="77"/>
      <c r="D35" s="77">
        <v>10000</v>
      </c>
      <c r="E35" s="77">
        <v>10000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10000</v>
      </c>
      <c r="U35" s="33">
        <v>10000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1"/>
    </row>
    <row r="36" spans="1:32" ht="294.75" customHeight="1" x14ac:dyDescent="0.25">
      <c r="A36" s="80" t="s">
        <v>37</v>
      </c>
      <c r="B36" s="74"/>
      <c r="C36" s="75"/>
      <c r="D36" s="74"/>
      <c r="E36" s="74"/>
      <c r="F36" s="29"/>
      <c r="G36" s="29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1" t="s">
        <v>38</v>
      </c>
    </row>
    <row r="37" spans="1:32" x14ac:dyDescent="0.25">
      <c r="A37" s="28" t="s">
        <v>27</v>
      </c>
      <c r="B37" s="30">
        <f>B39+B40+B38+B41</f>
        <v>168670.75</v>
      </c>
      <c r="C37" s="30">
        <f>C39+C40+C38+C41</f>
        <v>51839.53</v>
      </c>
      <c r="D37" s="30">
        <f>D39+D40+D38+D41</f>
        <v>83582.27</v>
      </c>
      <c r="E37" s="30">
        <f>E39+E40+E38+E41</f>
        <v>83582.27</v>
      </c>
      <c r="F37" s="30">
        <f>IFERROR(E37/B37*100,0)</f>
        <v>49.553505868682038</v>
      </c>
      <c r="G37" s="30">
        <f>IFERROR(E37/C37*100,0)</f>
        <v>161.23269250319208</v>
      </c>
      <c r="H37" s="30">
        <f t="shared" ref="H37:AE37" si="21">H39+H40+H38+H41</f>
        <v>22444.93</v>
      </c>
      <c r="I37" s="30">
        <f t="shared" si="21"/>
        <v>7535.17</v>
      </c>
      <c r="J37" s="30">
        <f t="shared" si="21"/>
        <v>15159.49</v>
      </c>
      <c r="K37" s="30">
        <f t="shared" si="21"/>
        <v>13602.28</v>
      </c>
      <c r="L37" s="30">
        <f t="shared" si="21"/>
        <v>14235.11</v>
      </c>
      <c r="M37" s="30">
        <f t="shared" si="21"/>
        <v>13188.35</v>
      </c>
      <c r="N37" s="30">
        <f t="shared" si="21"/>
        <v>20075.509999999998</v>
      </c>
      <c r="O37" s="30">
        <f t="shared" si="21"/>
        <v>11509.9</v>
      </c>
      <c r="P37" s="30">
        <f t="shared" si="21"/>
        <v>15209.13</v>
      </c>
      <c r="Q37" s="30">
        <f t="shared" si="21"/>
        <v>13555.63</v>
      </c>
      <c r="R37" s="30">
        <f t="shared" si="21"/>
        <v>13543.64</v>
      </c>
      <c r="S37" s="30">
        <f t="shared" si="21"/>
        <v>13005.64</v>
      </c>
      <c r="T37" s="30">
        <f t="shared" si="21"/>
        <v>13755.64</v>
      </c>
      <c r="U37" s="30">
        <f t="shared" si="21"/>
        <v>11185.3</v>
      </c>
      <c r="V37" s="30">
        <f t="shared" si="21"/>
        <v>16821.2</v>
      </c>
      <c r="W37" s="30">
        <v>11722.11</v>
      </c>
      <c r="X37" s="30">
        <f t="shared" si="21"/>
        <v>7386</v>
      </c>
      <c r="Y37" s="30">
        <f t="shared" si="21"/>
        <v>0</v>
      </c>
      <c r="Z37" s="30">
        <f t="shared" si="21"/>
        <v>10495.82</v>
      </c>
      <c r="AA37" s="30">
        <f t="shared" si="21"/>
        <v>0</v>
      </c>
      <c r="AB37" s="30">
        <f t="shared" si="21"/>
        <v>9892.83</v>
      </c>
      <c r="AC37" s="30">
        <f t="shared" si="21"/>
        <v>0</v>
      </c>
      <c r="AD37" s="30">
        <f t="shared" si="21"/>
        <v>9651.4500000000007</v>
      </c>
      <c r="AE37" s="30">
        <f t="shared" si="21"/>
        <v>0</v>
      </c>
      <c r="AF37" s="31"/>
    </row>
    <row r="38" spans="1:32" x14ac:dyDescent="0.25">
      <c r="A38" s="32" t="s">
        <v>28</v>
      </c>
      <c r="B38" s="33">
        <v>0</v>
      </c>
      <c r="C38" s="34">
        <v>0</v>
      </c>
      <c r="D38" s="35">
        <v>0</v>
      </c>
      <c r="E38" s="34">
        <v>0</v>
      </c>
      <c r="F38" s="33">
        <v>0</v>
      </c>
      <c r="G38" s="33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30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31"/>
    </row>
    <row r="39" spans="1:32" x14ac:dyDescent="0.25">
      <c r="A39" s="32" t="s">
        <v>29</v>
      </c>
      <c r="B39" s="33">
        <v>0</v>
      </c>
      <c r="C39" s="34">
        <v>0</v>
      </c>
      <c r="D39" s="35">
        <v>0</v>
      </c>
      <c r="E39" s="34">
        <v>0</v>
      </c>
      <c r="F39" s="33">
        <v>0</v>
      </c>
      <c r="G39" s="33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30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31"/>
    </row>
    <row r="40" spans="1:32" x14ac:dyDescent="0.25">
      <c r="A40" s="32" t="s">
        <v>30</v>
      </c>
      <c r="B40" s="77">
        <f>J40+L40+N40+P40+R40+T40+V40+X40+Z40+AB40+AD40+H40</f>
        <v>168670.75</v>
      </c>
      <c r="C40" s="78">
        <f>H40+J40+L40</f>
        <v>51839.53</v>
      </c>
      <c r="D40" s="79">
        <f>E40</f>
        <v>83582.27</v>
      </c>
      <c r="E40" s="78">
        <f>SUM(I40,K40,M40,O40,Q40,S40,U40,W40,Y40,AA40,AC40,AE40)</f>
        <v>83582.27</v>
      </c>
      <c r="F40" s="77">
        <f>IFERROR(E40/B40*100,0)</f>
        <v>49.553505868682038</v>
      </c>
      <c r="G40" s="77">
        <f>IFERROR(E40/C40*100,0)</f>
        <v>161.23269250319208</v>
      </c>
      <c r="H40" s="82">
        <v>22444.93</v>
      </c>
      <c r="I40" s="82">
        <v>7535.17</v>
      </c>
      <c r="J40" s="27">
        <v>15159.49</v>
      </c>
      <c r="K40" s="27">
        <v>13602.28</v>
      </c>
      <c r="L40" s="27">
        <v>14235.11</v>
      </c>
      <c r="M40" s="27">
        <v>13188.35</v>
      </c>
      <c r="N40" s="27">
        <v>20075.509999999998</v>
      </c>
      <c r="O40" s="27">
        <v>11509.9</v>
      </c>
      <c r="P40" s="27">
        <v>15209.13</v>
      </c>
      <c r="Q40" s="27">
        <v>13555.63</v>
      </c>
      <c r="R40" s="27">
        <v>13543.64</v>
      </c>
      <c r="S40" s="27">
        <v>13005.64</v>
      </c>
      <c r="T40" s="27">
        <v>13755.64</v>
      </c>
      <c r="U40" s="27">
        <v>11185.3</v>
      </c>
      <c r="V40" s="27">
        <v>16821.2</v>
      </c>
      <c r="W40" s="27">
        <v>0</v>
      </c>
      <c r="X40" s="27">
        <v>7386</v>
      </c>
      <c r="Y40" s="27">
        <v>0</v>
      </c>
      <c r="Z40" s="27">
        <v>10495.82</v>
      </c>
      <c r="AA40" s="27">
        <v>0</v>
      </c>
      <c r="AB40" s="27">
        <v>9892.83</v>
      </c>
      <c r="AC40" s="27">
        <v>0</v>
      </c>
      <c r="AD40" s="27">
        <v>9651.4500000000007</v>
      </c>
      <c r="AE40" s="27">
        <v>0</v>
      </c>
      <c r="AF40" s="31"/>
    </row>
    <row r="41" spans="1:32" x14ac:dyDescent="0.25">
      <c r="A41" s="32" t="s">
        <v>31</v>
      </c>
      <c r="B41" s="33"/>
      <c r="C41" s="34"/>
      <c r="D41" s="35"/>
      <c r="E41" s="34"/>
      <c r="F41" s="33"/>
      <c r="G41" s="33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31"/>
    </row>
    <row r="42" spans="1:32" ht="409.5" x14ac:dyDescent="0.25">
      <c r="A42" s="36" t="s">
        <v>39</v>
      </c>
      <c r="B42" s="30"/>
      <c r="C42" s="29"/>
      <c r="D42" s="29"/>
      <c r="E42" s="29"/>
      <c r="F42" s="29"/>
      <c r="G42" s="29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" t="s">
        <v>40</v>
      </c>
    </row>
    <row r="43" spans="1:32" x14ac:dyDescent="0.25">
      <c r="A43" s="28" t="s">
        <v>27</v>
      </c>
      <c r="B43" s="74">
        <f>B45+B46+B44+B47</f>
        <v>386.01439999999997</v>
      </c>
      <c r="C43" s="74">
        <f>C45+C46+C44+C47</f>
        <v>149.34360000000001</v>
      </c>
      <c r="D43" s="74">
        <f>D45+D46+D44+D47</f>
        <v>155.38999999999999</v>
      </c>
      <c r="E43" s="74">
        <f>E45+E46+E44+E47</f>
        <v>155.38999999999999</v>
      </c>
      <c r="F43" s="74">
        <f>IFERROR(E43/B43*100,0)</f>
        <v>40.254974943939914</v>
      </c>
      <c r="G43" s="74">
        <f>IFERROR(E43/C43*100,0)</f>
        <v>104.04865022672547</v>
      </c>
      <c r="H43" s="74">
        <f t="shared" ref="H43:AE43" si="22">H45+H46+H44+H47</f>
        <v>12.8218</v>
      </c>
      <c r="I43" s="74">
        <f t="shared" si="22"/>
        <v>0</v>
      </c>
      <c r="J43" s="30">
        <f t="shared" si="22"/>
        <v>12.8218</v>
      </c>
      <c r="K43" s="30">
        <f t="shared" si="22"/>
        <v>0</v>
      </c>
      <c r="L43" s="30">
        <f t="shared" si="22"/>
        <v>123.7</v>
      </c>
      <c r="M43" s="30">
        <f t="shared" si="22"/>
        <v>30.91</v>
      </c>
      <c r="N43" s="30">
        <f t="shared" si="22"/>
        <v>12.8218</v>
      </c>
      <c r="O43" s="30">
        <f t="shared" si="22"/>
        <v>47.96</v>
      </c>
      <c r="P43" s="30">
        <f t="shared" si="22"/>
        <v>81.72</v>
      </c>
      <c r="Q43" s="30">
        <f t="shared" si="22"/>
        <v>52.98</v>
      </c>
      <c r="R43" s="30">
        <f t="shared" si="22"/>
        <v>12.82</v>
      </c>
      <c r="S43" s="30">
        <f t="shared" si="22"/>
        <v>16.100000000000001</v>
      </c>
      <c r="T43" s="30">
        <f t="shared" si="22"/>
        <v>12.8218</v>
      </c>
      <c r="U43" s="30">
        <f t="shared" si="22"/>
        <v>5.72</v>
      </c>
      <c r="V43" s="30">
        <f t="shared" si="22"/>
        <v>12.8218</v>
      </c>
      <c r="W43" s="30">
        <f t="shared" si="22"/>
        <v>1.72</v>
      </c>
      <c r="X43" s="30">
        <f t="shared" si="22"/>
        <v>12.8218</v>
      </c>
      <c r="Y43" s="30">
        <f t="shared" si="22"/>
        <v>0</v>
      </c>
      <c r="Z43" s="30">
        <f t="shared" si="22"/>
        <v>12.8218</v>
      </c>
      <c r="AA43" s="30">
        <f t="shared" si="22"/>
        <v>0</v>
      </c>
      <c r="AB43" s="30">
        <f t="shared" si="22"/>
        <v>65.2</v>
      </c>
      <c r="AC43" s="30">
        <f t="shared" si="22"/>
        <v>0</v>
      </c>
      <c r="AD43" s="30">
        <f t="shared" si="22"/>
        <v>12.8218</v>
      </c>
      <c r="AE43" s="30">
        <f t="shared" si="22"/>
        <v>0</v>
      </c>
      <c r="AF43" s="31"/>
    </row>
    <row r="44" spans="1:32" x14ac:dyDescent="0.25">
      <c r="A44" s="32" t="s">
        <v>28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1"/>
    </row>
    <row r="45" spans="1:32" x14ac:dyDescent="0.25">
      <c r="A45" s="32" t="s">
        <v>29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1"/>
    </row>
    <row r="46" spans="1:32" x14ac:dyDescent="0.25">
      <c r="A46" s="32" t="s">
        <v>30</v>
      </c>
      <c r="B46" s="77">
        <f>J46+L46+N46+P46+R46+T46+V46+X46+Z46+AB46+AD46+H46</f>
        <v>386.01439999999997</v>
      </c>
      <c r="C46" s="78">
        <f>H46+J46+L46</f>
        <v>149.34360000000001</v>
      </c>
      <c r="D46" s="79">
        <f>E46</f>
        <v>155.38999999999999</v>
      </c>
      <c r="E46" s="78">
        <f>SUM(I46,K46,M46,O46,Q46,S46,U46,W46,Y46,AA46,AC46,AE46)</f>
        <v>155.38999999999999</v>
      </c>
      <c r="F46" s="77">
        <f>IFERROR(E46/B46*100,0)</f>
        <v>40.254974943939914</v>
      </c>
      <c r="G46" s="77">
        <f>IFERROR(E46/C46*100,0)</f>
        <v>104.04865022672547</v>
      </c>
      <c r="H46" s="86">
        <v>12.8218</v>
      </c>
      <c r="I46" s="86"/>
      <c r="J46" s="27">
        <v>12.8218</v>
      </c>
      <c r="K46" s="27">
        <v>0</v>
      </c>
      <c r="L46" s="27">
        <v>123.7</v>
      </c>
      <c r="M46" s="27">
        <v>30.91</v>
      </c>
      <c r="N46" s="27">
        <v>12.8218</v>
      </c>
      <c r="O46" s="27">
        <v>47.96</v>
      </c>
      <c r="P46" s="27">
        <v>81.72</v>
      </c>
      <c r="Q46" s="27">
        <v>52.98</v>
      </c>
      <c r="R46" s="27">
        <v>12.82</v>
      </c>
      <c r="S46" s="27">
        <v>16.100000000000001</v>
      </c>
      <c r="T46" s="27">
        <v>12.8218</v>
      </c>
      <c r="U46" s="27">
        <v>5.72</v>
      </c>
      <c r="V46" s="27">
        <v>12.8218</v>
      </c>
      <c r="W46" s="27">
        <v>1.72</v>
      </c>
      <c r="X46" s="27">
        <v>12.8218</v>
      </c>
      <c r="Y46" s="27">
        <v>0</v>
      </c>
      <c r="Z46" s="27">
        <v>12.8218</v>
      </c>
      <c r="AA46" s="27">
        <v>0</v>
      </c>
      <c r="AB46" s="27">
        <v>65.2</v>
      </c>
      <c r="AC46" s="27">
        <v>0</v>
      </c>
      <c r="AD46" s="27">
        <v>12.8218</v>
      </c>
      <c r="AE46" s="27">
        <v>0</v>
      </c>
      <c r="AF46" s="31"/>
    </row>
    <row r="47" spans="1:32" x14ac:dyDescent="0.25">
      <c r="A47" s="32" t="s">
        <v>31</v>
      </c>
      <c r="B47" s="33"/>
      <c r="C47" s="34"/>
      <c r="D47" s="35"/>
      <c r="E47" s="34"/>
      <c r="F47" s="33"/>
      <c r="G47" s="33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31"/>
    </row>
    <row r="48" spans="1:32" ht="49.5" x14ac:dyDescent="0.25">
      <c r="A48" s="37" t="s">
        <v>41</v>
      </c>
      <c r="B48" s="33"/>
      <c r="C48" s="38"/>
      <c r="D48" s="38"/>
      <c r="E48" s="38"/>
      <c r="F48" s="38"/>
      <c r="G48" s="3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31"/>
    </row>
    <row r="49" spans="1:32" x14ac:dyDescent="0.25">
      <c r="A49" s="39" t="s">
        <v>27</v>
      </c>
      <c r="B49" s="30">
        <f>B51+B52+B50+B53</f>
        <v>8.3000000000000007</v>
      </c>
      <c r="C49" s="30">
        <f>C51+C52+C50+C53</f>
        <v>0</v>
      </c>
      <c r="D49" s="40">
        <f>D51+D52+D50+D53</f>
        <v>0</v>
      </c>
      <c r="E49" s="30">
        <f>E51+E52+E50+E53</f>
        <v>0</v>
      </c>
      <c r="F49" s="30">
        <f>IFERROR(E49/B49*100,0)</f>
        <v>0</v>
      </c>
      <c r="G49" s="30">
        <f>IFERROR(E49/C49*100,0)</f>
        <v>0</v>
      </c>
      <c r="H49" s="30">
        <f t="shared" ref="H49:AE49" si="23">H51+H52+H50+H53</f>
        <v>0</v>
      </c>
      <c r="I49" s="30">
        <f t="shared" si="23"/>
        <v>0</v>
      </c>
      <c r="J49" s="30">
        <f t="shared" si="23"/>
        <v>0</v>
      </c>
      <c r="K49" s="30">
        <f t="shared" si="23"/>
        <v>0</v>
      </c>
      <c r="L49" s="30">
        <f t="shared" si="23"/>
        <v>0</v>
      </c>
      <c r="M49" s="30">
        <f t="shared" si="23"/>
        <v>0</v>
      </c>
      <c r="N49" s="30">
        <f t="shared" si="23"/>
        <v>0</v>
      </c>
      <c r="O49" s="30">
        <f t="shared" si="23"/>
        <v>0</v>
      </c>
      <c r="P49" s="30">
        <f t="shared" si="23"/>
        <v>8.3000000000000007</v>
      </c>
      <c r="Q49" s="30">
        <f t="shared" si="23"/>
        <v>0</v>
      </c>
      <c r="R49" s="30">
        <f t="shared" si="23"/>
        <v>0</v>
      </c>
      <c r="S49" s="30">
        <f t="shared" si="23"/>
        <v>0</v>
      </c>
      <c r="T49" s="30">
        <f t="shared" si="23"/>
        <v>0</v>
      </c>
      <c r="U49" s="30">
        <f t="shared" si="23"/>
        <v>0</v>
      </c>
      <c r="V49" s="30">
        <f t="shared" si="23"/>
        <v>0</v>
      </c>
      <c r="W49" s="30">
        <f t="shared" si="23"/>
        <v>0</v>
      </c>
      <c r="X49" s="30">
        <f t="shared" si="23"/>
        <v>0</v>
      </c>
      <c r="Y49" s="30">
        <f t="shared" si="23"/>
        <v>0</v>
      </c>
      <c r="Z49" s="30">
        <f t="shared" si="23"/>
        <v>0</v>
      </c>
      <c r="AA49" s="30">
        <f t="shared" si="23"/>
        <v>0</v>
      </c>
      <c r="AB49" s="30">
        <f t="shared" si="23"/>
        <v>0</v>
      </c>
      <c r="AC49" s="30">
        <f t="shared" si="23"/>
        <v>0</v>
      </c>
      <c r="AD49" s="30">
        <f t="shared" si="23"/>
        <v>0</v>
      </c>
      <c r="AE49" s="30">
        <f t="shared" si="23"/>
        <v>0</v>
      </c>
      <c r="AF49" s="31"/>
    </row>
    <row r="50" spans="1:32" x14ac:dyDescent="0.25">
      <c r="A50" s="41" t="s">
        <v>28</v>
      </c>
      <c r="B50" s="33"/>
      <c r="C50" s="34"/>
      <c r="D50" s="35"/>
      <c r="E50" s="34"/>
      <c r="F50" s="33"/>
      <c r="G50" s="33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31"/>
    </row>
    <row r="51" spans="1:32" x14ac:dyDescent="0.25">
      <c r="A51" s="41" t="s">
        <v>29</v>
      </c>
      <c r="B51" s="33">
        <f t="shared" ref="B51:B52" si="24">J51+L51+N51+P51+R51+T51+V51+X51+Z51+AB51+AD51+H51</f>
        <v>0</v>
      </c>
      <c r="C51" s="34">
        <f>SUM(H51)</f>
        <v>0</v>
      </c>
      <c r="D51" s="35">
        <f>E51</f>
        <v>0</v>
      </c>
      <c r="E51" s="34">
        <f>SUM(I51,K51,M51,O51,Q51,S51,U51,W51,Y51,AA51,AC51,AE51)</f>
        <v>0</v>
      </c>
      <c r="F51" s="33">
        <f>IFERROR(E51/B51*100,0)</f>
        <v>0</v>
      </c>
      <c r="G51" s="33">
        <f>IFERROR(E51/C51*100,0)</f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31"/>
    </row>
    <row r="52" spans="1:32" x14ac:dyDescent="0.25">
      <c r="A52" s="41" t="s">
        <v>30</v>
      </c>
      <c r="B52" s="33">
        <f t="shared" si="24"/>
        <v>8.3000000000000007</v>
      </c>
      <c r="C52" s="34">
        <f>SUM(H52)</f>
        <v>0</v>
      </c>
      <c r="D52" s="35">
        <f>E52</f>
        <v>0</v>
      </c>
      <c r="E52" s="34">
        <f>SUM(I52,K52,M52,O52,Q52,S52,U52,W52,Y52,AA52,AC52,AE52)</f>
        <v>0</v>
      </c>
      <c r="F52" s="33">
        <f>IFERROR(E52/B52*100,0)</f>
        <v>0</v>
      </c>
      <c r="G52" s="33">
        <f>IFERROR(E52/C52*100,0)</f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8.3000000000000007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31"/>
    </row>
    <row r="53" spans="1:32" x14ac:dyDescent="0.25">
      <c r="A53" s="41" t="s">
        <v>31</v>
      </c>
      <c r="B53" s="33"/>
      <c r="C53" s="34"/>
      <c r="D53" s="35"/>
      <c r="E53" s="34"/>
      <c r="F53" s="33"/>
      <c r="G53" s="33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31"/>
    </row>
    <row r="54" spans="1:32" ht="303.75" x14ac:dyDescent="0.25">
      <c r="A54" s="36" t="s">
        <v>42</v>
      </c>
      <c r="B54" s="30"/>
      <c r="C54" s="29"/>
      <c r="D54" s="29"/>
      <c r="E54" s="29"/>
      <c r="F54" s="29"/>
      <c r="G54" s="29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3" t="s">
        <v>43</v>
      </c>
    </row>
    <row r="55" spans="1:32" x14ac:dyDescent="0.25">
      <c r="A55" s="28" t="s">
        <v>27</v>
      </c>
      <c r="B55" s="30">
        <f ca="1">B58+B57+B56+B59</f>
        <v>2495.3999999999996</v>
      </c>
      <c r="C55" s="30">
        <f t="shared" ref="C55:E55" ca="1" si="25">C58+C57+C56+C59</f>
        <v>404.8</v>
      </c>
      <c r="D55" s="30">
        <f t="shared" ca="1" si="25"/>
        <v>0</v>
      </c>
      <c r="E55" s="30">
        <f t="shared" ca="1" si="25"/>
        <v>0</v>
      </c>
      <c r="F55" s="30">
        <f ca="1">IFERROR(E55/B55*100,0)</f>
        <v>0</v>
      </c>
      <c r="G55" s="30">
        <f ca="1">IFERROR(E55/C55*100,0)</f>
        <v>0</v>
      </c>
      <c r="H55" s="30">
        <f t="shared" ref="H55:U55" ca="1" si="26">H58+H57+H56+H59</f>
        <v>0</v>
      </c>
      <c r="I55" s="30">
        <f t="shared" ca="1" si="26"/>
        <v>0</v>
      </c>
      <c r="J55" s="30">
        <f t="shared" ca="1" si="26"/>
        <v>0</v>
      </c>
      <c r="K55" s="30">
        <f t="shared" ca="1" si="26"/>
        <v>0</v>
      </c>
      <c r="L55" s="30">
        <f t="shared" si="26"/>
        <v>404.8</v>
      </c>
      <c r="M55" s="30">
        <f t="shared" si="26"/>
        <v>0</v>
      </c>
      <c r="N55" s="30">
        <f t="shared" si="26"/>
        <v>0</v>
      </c>
      <c r="O55" s="30">
        <f t="shared" si="26"/>
        <v>0</v>
      </c>
      <c r="P55" s="30">
        <f t="shared" si="26"/>
        <v>349.4</v>
      </c>
      <c r="Q55" s="30">
        <f t="shared" si="26"/>
        <v>0</v>
      </c>
      <c r="R55" s="30">
        <f t="shared" si="26"/>
        <v>1090.5999999999999</v>
      </c>
      <c r="S55" s="30">
        <f t="shared" si="26"/>
        <v>90</v>
      </c>
      <c r="T55" s="30">
        <f t="shared" si="26"/>
        <v>650.6</v>
      </c>
      <c r="U55" s="30">
        <f t="shared" si="26"/>
        <v>1402.1999999999998</v>
      </c>
      <c r="V55" s="30">
        <f t="shared" ref="V55:AE55" si="27">V57+V58+V56+V59</f>
        <v>716.43</v>
      </c>
      <c r="W55" s="30">
        <f t="shared" si="27"/>
        <v>754.23</v>
      </c>
      <c r="X55" s="30">
        <f t="shared" si="27"/>
        <v>0</v>
      </c>
      <c r="Y55" s="30">
        <f t="shared" si="27"/>
        <v>0</v>
      </c>
      <c r="Z55" s="30">
        <f t="shared" si="27"/>
        <v>0</v>
      </c>
      <c r="AA55" s="30">
        <f t="shared" si="27"/>
        <v>0</v>
      </c>
      <c r="AB55" s="30">
        <f t="shared" si="27"/>
        <v>0</v>
      </c>
      <c r="AC55" s="30">
        <f t="shared" si="27"/>
        <v>0</v>
      </c>
      <c r="AD55" s="30">
        <f t="shared" si="27"/>
        <v>0</v>
      </c>
      <c r="AE55" s="30">
        <f t="shared" si="27"/>
        <v>0</v>
      </c>
      <c r="AF55" s="31"/>
    </row>
    <row r="56" spans="1:32" x14ac:dyDescent="0.25">
      <c r="A56" s="32" t="s">
        <v>28</v>
      </c>
      <c r="B56" s="33"/>
      <c r="C56" s="34"/>
      <c r="D56" s="35"/>
      <c r="E56" s="34"/>
      <c r="F56" s="33"/>
      <c r="G56" s="33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31"/>
    </row>
    <row r="57" spans="1:32" x14ac:dyDescent="0.25">
      <c r="A57" s="76" t="s">
        <v>29</v>
      </c>
      <c r="B57" s="77">
        <f t="shared" ref="B57:B58" ca="1" si="28">J57+L57+N57+P57+R57+T57+V57+X57+Z57+AB57+AD57+H57</f>
        <v>1741.1999999999998</v>
      </c>
      <c r="C57" s="78">
        <f ca="1">H57+J57+L57</f>
        <v>0</v>
      </c>
      <c r="D57" s="79">
        <f t="shared" ref="D57:D58" ca="1" si="29">E57</f>
        <v>0</v>
      </c>
      <c r="E57" s="78">
        <f t="shared" ref="E57:E58" ca="1" si="30">SUM(I57,K57,M57,O57,Q57,S57,U57,W57,Y57,AA57,AC57,AE57)</f>
        <v>0</v>
      </c>
      <c r="F57" s="33">
        <f ca="1">IFERROR(E57/#REF!*100,0)</f>
        <v>0</v>
      </c>
      <c r="G57" s="33">
        <f ca="1">IFERROR(E57/C57*100,0)</f>
        <v>0</v>
      </c>
      <c r="H57" s="33">
        <f t="shared" ref="H57:K57" ca="1" si="31">IFERROR(F57/D57*100,0)</f>
        <v>0</v>
      </c>
      <c r="I57" s="33">
        <f t="shared" ca="1" si="31"/>
        <v>0</v>
      </c>
      <c r="J57" s="33">
        <f t="shared" ca="1" si="31"/>
        <v>0</v>
      </c>
      <c r="K57" s="33">
        <f t="shared" ca="1" si="31"/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31"/>
    </row>
    <row r="58" spans="1:32" x14ac:dyDescent="0.25">
      <c r="A58" s="76" t="s">
        <v>30</v>
      </c>
      <c r="B58" s="77">
        <f t="shared" ca="1" si="28"/>
        <v>754.2</v>
      </c>
      <c r="C58" s="78">
        <f ca="1">H58+J58+L58</f>
        <v>404.8</v>
      </c>
      <c r="D58" s="79">
        <f t="shared" ca="1" si="29"/>
        <v>0</v>
      </c>
      <c r="E58" s="78">
        <f t="shared" ca="1" si="30"/>
        <v>0</v>
      </c>
      <c r="F58" s="33">
        <f ca="1">IFERROR(E58/B57*100,0)</f>
        <v>0</v>
      </c>
      <c r="G58" s="33">
        <f t="shared" ref="G58:I59" ca="1" si="32">IFERROR(F58/C57*100,0)</f>
        <v>0</v>
      </c>
      <c r="H58" s="33">
        <f t="shared" ca="1" si="32"/>
        <v>0</v>
      </c>
      <c r="I58" s="33">
        <f t="shared" ca="1" si="32"/>
        <v>0</v>
      </c>
      <c r="J58" s="33">
        <f ca="1">IFERROR(I58/F57*100,0)</f>
        <v>0</v>
      </c>
      <c r="K58" s="33">
        <f t="shared" ref="K58:K59" ca="1" si="33">IFERROR(J58/G57*100,0)</f>
        <v>0</v>
      </c>
      <c r="L58" s="27">
        <v>404.8</v>
      </c>
      <c r="M58" s="27">
        <v>0</v>
      </c>
      <c r="N58" s="27">
        <v>0</v>
      </c>
      <c r="O58" s="27">
        <v>0</v>
      </c>
      <c r="P58" s="27">
        <v>349.4</v>
      </c>
      <c r="Q58" s="27">
        <v>0</v>
      </c>
      <c r="R58" s="27">
        <v>0</v>
      </c>
      <c r="S58" s="27">
        <v>90</v>
      </c>
      <c r="T58" s="27">
        <v>0</v>
      </c>
      <c r="U58" s="27">
        <v>378.1</v>
      </c>
      <c r="V58" s="27">
        <v>716.43</v>
      </c>
      <c r="W58" s="27">
        <v>754.23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31"/>
    </row>
    <row r="59" spans="1:32" x14ac:dyDescent="0.25">
      <c r="A59" s="32" t="s">
        <v>31</v>
      </c>
      <c r="B59" s="33"/>
      <c r="C59" s="34"/>
      <c r="D59" s="35"/>
      <c r="E59" s="34"/>
      <c r="F59" s="33">
        <f ca="1">IFERROR(E59/B58*100,0)</f>
        <v>0</v>
      </c>
      <c r="G59" s="33">
        <f t="shared" ca="1" si="32"/>
        <v>0</v>
      </c>
      <c r="H59" s="33">
        <f t="shared" ca="1" si="32"/>
        <v>0</v>
      </c>
      <c r="I59" s="33">
        <f t="shared" ca="1" si="32"/>
        <v>0</v>
      </c>
      <c r="J59" s="33">
        <f ca="1">IFERROR(I59/F58*100,0)</f>
        <v>0</v>
      </c>
      <c r="K59" s="33">
        <f t="shared" ca="1" si="33"/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1090.5999999999999</v>
      </c>
      <c r="S59" s="27">
        <v>0</v>
      </c>
      <c r="T59" s="27">
        <v>650.6</v>
      </c>
      <c r="U59" s="27">
        <v>1024.0999999999999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31"/>
    </row>
    <row r="60" spans="1:32" ht="66" x14ac:dyDescent="0.25">
      <c r="A60" s="42" t="s">
        <v>44</v>
      </c>
      <c r="B60" s="21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19"/>
    </row>
    <row r="61" spans="1:32" x14ac:dyDescent="0.25">
      <c r="A61" s="20" t="s">
        <v>27</v>
      </c>
      <c r="B61" s="21">
        <f>B62+B63+B64</f>
        <v>86599.28</v>
      </c>
      <c r="C61" s="21">
        <f>C62+C63+C64</f>
        <v>19213.542999999998</v>
      </c>
      <c r="D61" s="21">
        <f>D62+D63+D64</f>
        <v>43201.528000000006</v>
      </c>
      <c r="E61" s="21">
        <f>E62+E63+E64</f>
        <v>43201.528000000006</v>
      </c>
      <c r="F61" s="22">
        <f t="shared" ref="F61:F65" si="34">IFERROR(E61/B61*100,0)</f>
        <v>49.886705755521298</v>
      </c>
      <c r="G61" s="22">
        <f t="shared" ref="G61:G65" si="35">IFERROR(E61/C61*100,0)</f>
        <v>224.84935755992535</v>
      </c>
      <c r="H61" s="21">
        <f t="shared" ref="H61:AE61" si="36">H62+H63+H64</f>
        <v>4692.2380000000003</v>
      </c>
      <c r="I61" s="21">
        <f t="shared" si="36"/>
        <v>1723.4670000000001</v>
      </c>
      <c r="J61" s="21">
        <f t="shared" si="36"/>
        <v>6991.902</v>
      </c>
      <c r="K61" s="21">
        <f t="shared" si="36"/>
        <v>5954.1570000000002</v>
      </c>
      <c r="L61" s="21">
        <f t="shared" si="36"/>
        <v>7529.4030000000002</v>
      </c>
      <c r="M61" s="21">
        <f t="shared" si="36"/>
        <v>5166.808</v>
      </c>
      <c r="N61" s="21">
        <f t="shared" si="36"/>
        <v>7808.1559999999999</v>
      </c>
      <c r="O61" s="21">
        <f t="shared" si="36"/>
        <v>4644.0309999999999</v>
      </c>
      <c r="P61" s="21">
        <f t="shared" si="36"/>
        <v>7604.0159999999996</v>
      </c>
      <c r="Q61" s="21">
        <f t="shared" si="36"/>
        <v>6363.88</v>
      </c>
      <c r="R61" s="21">
        <f t="shared" si="36"/>
        <v>7415.3329999999996</v>
      </c>
      <c r="S61" s="21">
        <f t="shared" si="36"/>
        <v>7737.2709999999997</v>
      </c>
      <c r="T61" s="21">
        <f t="shared" si="36"/>
        <v>7009.4859999999999</v>
      </c>
      <c r="U61" s="21">
        <f t="shared" si="36"/>
        <v>7415.1440000000002</v>
      </c>
      <c r="V61" s="21">
        <f t="shared" si="36"/>
        <v>6961.3530000000001</v>
      </c>
      <c r="W61" s="21">
        <f t="shared" si="36"/>
        <v>4196.7700000000004</v>
      </c>
      <c r="X61" s="21">
        <f t="shared" si="36"/>
        <v>7173.5770000000002</v>
      </c>
      <c r="Y61" s="21">
        <f t="shared" si="36"/>
        <v>0</v>
      </c>
      <c r="Z61" s="21">
        <f t="shared" si="36"/>
        <v>7249.2610000000004</v>
      </c>
      <c r="AA61" s="21">
        <f t="shared" si="36"/>
        <v>0</v>
      </c>
      <c r="AB61" s="21">
        <f t="shared" si="36"/>
        <v>7625.9859999999999</v>
      </c>
      <c r="AC61" s="21">
        <f t="shared" si="36"/>
        <v>0</v>
      </c>
      <c r="AD61" s="21">
        <f t="shared" si="36"/>
        <v>8538.5689999999995</v>
      </c>
      <c r="AE61" s="21">
        <f t="shared" si="36"/>
        <v>0</v>
      </c>
      <c r="AF61" s="19"/>
    </row>
    <row r="62" spans="1:32" x14ac:dyDescent="0.25">
      <c r="A62" s="23" t="s">
        <v>28</v>
      </c>
      <c r="B62" s="24">
        <f>B68</f>
        <v>0</v>
      </c>
      <c r="C62" s="24">
        <f>H62+J62+L62+N62+P62+R62+T62+V62+X62+Z62+AB62+AD62</f>
        <v>0</v>
      </c>
      <c r="D62" s="24">
        <f t="shared" ref="D62:E62" si="37">D68</f>
        <v>0</v>
      </c>
      <c r="E62" s="24">
        <f t="shared" si="37"/>
        <v>0</v>
      </c>
      <c r="F62" s="24">
        <f t="shared" si="34"/>
        <v>0</v>
      </c>
      <c r="G62" s="24">
        <f t="shared" si="35"/>
        <v>0</v>
      </c>
      <c r="H62" s="24">
        <f t="shared" ref="H62:AE65" si="38">H68</f>
        <v>0</v>
      </c>
      <c r="I62" s="24">
        <f t="shared" si="38"/>
        <v>0</v>
      </c>
      <c r="J62" s="24">
        <f t="shared" si="38"/>
        <v>0</v>
      </c>
      <c r="K62" s="24">
        <f t="shared" si="38"/>
        <v>0</v>
      </c>
      <c r="L62" s="24">
        <f t="shared" si="38"/>
        <v>0</v>
      </c>
      <c r="M62" s="24">
        <f t="shared" si="38"/>
        <v>0</v>
      </c>
      <c r="N62" s="24">
        <f t="shared" si="38"/>
        <v>0</v>
      </c>
      <c r="O62" s="24">
        <f t="shared" si="38"/>
        <v>0</v>
      </c>
      <c r="P62" s="24">
        <f t="shared" si="38"/>
        <v>0</v>
      </c>
      <c r="Q62" s="24">
        <f t="shared" si="38"/>
        <v>0</v>
      </c>
      <c r="R62" s="24">
        <f t="shared" si="38"/>
        <v>0</v>
      </c>
      <c r="S62" s="24">
        <f t="shared" si="38"/>
        <v>0</v>
      </c>
      <c r="T62" s="24">
        <f t="shared" si="38"/>
        <v>0</v>
      </c>
      <c r="U62" s="24">
        <f t="shared" si="38"/>
        <v>0</v>
      </c>
      <c r="V62" s="24">
        <f t="shared" si="38"/>
        <v>0</v>
      </c>
      <c r="W62" s="24">
        <f t="shared" si="38"/>
        <v>0</v>
      </c>
      <c r="X62" s="24">
        <f t="shared" si="38"/>
        <v>0</v>
      </c>
      <c r="Y62" s="24">
        <f t="shared" si="38"/>
        <v>0</v>
      </c>
      <c r="Z62" s="24">
        <f t="shared" si="38"/>
        <v>0</v>
      </c>
      <c r="AA62" s="24">
        <f t="shared" si="38"/>
        <v>0</v>
      </c>
      <c r="AB62" s="24">
        <f t="shared" si="38"/>
        <v>0</v>
      </c>
      <c r="AC62" s="24">
        <f t="shared" si="38"/>
        <v>0</v>
      </c>
      <c r="AD62" s="24">
        <f t="shared" si="38"/>
        <v>0</v>
      </c>
      <c r="AE62" s="24">
        <f t="shared" si="38"/>
        <v>0</v>
      </c>
      <c r="AF62" s="19"/>
    </row>
    <row r="63" spans="1:32" x14ac:dyDescent="0.25">
      <c r="A63" s="23" t="s">
        <v>29</v>
      </c>
      <c r="B63" s="24">
        <f t="shared" ref="B63:E65" si="39">B69</f>
        <v>0</v>
      </c>
      <c r="C63" s="24">
        <f>H63+J63+L63+N63+P63+R63+T63+V63+X63+Z63+AB63+AD63</f>
        <v>0</v>
      </c>
      <c r="D63" s="24">
        <f t="shared" si="39"/>
        <v>0</v>
      </c>
      <c r="E63" s="24">
        <f t="shared" si="39"/>
        <v>0</v>
      </c>
      <c r="F63" s="24">
        <f t="shared" si="34"/>
        <v>0</v>
      </c>
      <c r="G63" s="24">
        <f t="shared" si="35"/>
        <v>0</v>
      </c>
      <c r="H63" s="24">
        <f t="shared" si="38"/>
        <v>0</v>
      </c>
      <c r="I63" s="24">
        <f t="shared" si="38"/>
        <v>0</v>
      </c>
      <c r="J63" s="24">
        <f t="shared" si="38"/>
        <v>0</v>
      </c>
      <c r="K63" s="24">
        <f t="shared" si="38"/>
        <v>0</v>
      </c>
      <c r="L63" s="24">
        <f t="shared" si="38"/>
        <v>0</v>
      </c>
      <c r="M63" s="24">
        <f t="shared" si="38"/>
        <v>0</v>
      </c>
      <c r="N63" s="24">
        <f t="shared" si="38"/>
        <v>0</v>
      </c>
      <c r="O63" s="24">
        <f t="shared" si="38"/>
        <v>0</v>
      </c>
      <c r="P63" s="24">
        <f t="shared" si="38"/>
        <v>0</v>
      </c>
      <c r="Q63" s="24">
        <f t="shared" si="38"/>
        <v>0</v>
      </c>
      <c r="R63" s="24">
        <f t="shared" si="38"/>
        <v>0</v>
      </c>
      <c r="S63" s="24">
        <f t="shared" si="38"/>
        <v>0</v>
      </c>
      <c r="T63" s="24">
        <f t="shared" si="38"/>
        <v>0</v>
      </c>
      <c r="U63" s="24">
        <f t="shared" si="38"/>
        <v>0</v>
      </c>
      <c r="V63" s="24">
        <f t="shared" si="38"/>
        <v>0</v>
      </c>
      <c r="W63" s="24">
        <f t="shared" si="38"/>
        <v>0</v>
      </c>
      <c r="X63" s="24">
        <f t="shared" si="38"/>
        <v>0</v>
      </c>
      <c r="Y63" s="24">
        <f t="shared" si="38"/>
        <v>0</v>
      </c>
      <c r="Z63" s="24">
        <f t="shared" si="38"/>
        <v>0</v>
      </c>
      <c r="AA63" s="24">
        <f t="shared" si="38"/>
        <v>0</v>
      </c>
      <c r="AB63" s="24">
        <f t="shared" si="38"/>
        <v>0</v>
      </c>
      <c r="AC63" s="24">
        <f t="shared" si="38"/>
        <v>0</v>
      </c>
      <c r="AD63" s="24">
        <f t="shared" si="38"/>
        <v>0</v>
      </c>
      <c r="AE63" s="24">
        <f t="shared" si="38"/>
        <v>0</v>
      </c>
      <c r="AF63" s="19"/>
    </row>
    <row r="64" spans="1:32" x14ac:dyDescent="0.25">
      <c r="A64" s="23" t="s">
        <v>30</v>
      </c>
      <c r="B64" s="24">
        <f t="shared" si="39"/>
        <v>86599.28</v>
      </c>
      <c r="C64" s="24">
        <f>H64+J64+L64</f>
        <v>19213.542999999998</v>
      </c>
      <c r="D64" s="24">
        <f t="shared" si="39"/>
        <v>43201.528000000006</v>
      </c>
      <c r="E64" s="24">
        <f t="shared" si="39"/>
        <v>43201.528000000006</v>
      </c>
      <c r="F64" s="24">
        <f t="shared" si="34"/>
        <v>49.886705755521298</v>
      </c>
      <c r="G64" s="24">
        <f t="shared" si="35"/>
        <v>224.84935755992535</v>
      </c>
      <c r="H64" s="24">
        <f t="shared" si="38"/>
        <v>4692.2380000000003</v>
      </c>
      <c r="I64" s="24">
        <f t="shared" si="38"/>
        <v>1723.4670000000001</v>
      </c>
      <c r="J64" s="24">
        <f t="shared" si="38"/>
        <v>6991.902</v>
      </c>
      <c r="K64" s="24">
        <f t="shared" si="38"/>
        <v>5954.1570000000002</v>
      </c>
      <c r="L64" s="24">
        <f t="shared" si="38"/>
        <v>7529.4030000000002</v>
      </c>
      <c r="M64" s="24">
        <f t="shared" si="38"/>
        <v>5166.808</v>
      </c>
      <c r="N64" s="24">
        <f t="shared" si="38"/>
        <v>7808.1559999999999</v>
      </c>
      <c r="O64" s="24">
        <f t="shared" si="38"/>
        <v>4644.0309999999999</v>
      </c>
      <c r="P64" s="24">
        <f t="shared" si="38"/>
        <v>7604.0159999999996</v>
      </c>
      <c r="Q64" s="24">
        <f t="shared" si="38"/>
        <v>6363.88</v>
      </c>
      <c r="R64" s="24">
        <f t="shared" si="38"/>
        <v>7415.3329999999996</v>
      </c>
      <c r="S64" s="24">
        <f t="shared" si="38"/>
        <v>7737.2709999999997</v>
      </c>
      <c r="T64" s="24">
        <f t="shared" si="38"/>
        <v>7009.4859999999999</v>
      </c>
      <c r="U64" s="24">
        <f t="shared" si="38"/>
        <v>7415.1440000000002</v>
      </c>
      <c r="V64" s="24">
        <f t="shared" si="38"/>
        <v>6961.3530000000001</v>
      </c>
      <c r="W64" s="24">
        <f t="shared" si="38"/>
        <v>4196.7700000000004</v>
      </c>
      <c r="X64" s="24">
        <f t="shared" si="38"/>
        <v>7173.5770000000002</v>
      </c>
      <c r="Y64" s="24">
        <f t="shared" si="38"/>
        <v>0</v>
      </c>
      <c r="Z64" s="24">
        <f t="shared" si="38"/>
        <v>7249.2610000000004</v>
      </c>
      <c r="AA64" s="24">
        <f t="shared" si="38"/>
        <v>0</v>
      </c>
      <c r="AB64" s="24">
        <f t="shared" si="38"/>
        <v>7625.9859999999999</v>
      </c>
      <c r="AC64" s="24">
        <f t="shared" si="38"/>
        <v>0</v>
      </c>
      <c r="AD64" s="24">
        <f t="shared" si="38"/>
        <v>8538.5689999999995</v>
      </c>
      <c r="AE64" s="24">
        <f t="shared" si="38"/>
        <v>0</v>
      </c>
      <c r="AF64" s="19"/>
    </row>
    <row r="65" spans="1:32" x14ac:dyDescent="0.25">
      <c r="A65" s="23" t="s">
        <v>31</v>
      </c>
      <c r="B65" s="24">
        <f t="shared" si="39"/>
        <v>0</v>
      </c>
      <c r="C65" s="24">
        <f>H65+J65+L65+N65+P65+R65+T65+V65+X65+Z65+AB65+AD65</f>
        <v>0</v>
      </c>
      <c r="D65" s="24">
        <f t="shared" si="39"/>
        <v>0</v>
      </c>
      <c r="E65" s="24">
        <f t="shared" si="39"/>
        <v>0</v>
      </c>
      <c r="F65" s="24">
        <f t="shared" si="34"/>
        <v>0</v>
      </c>
      <c r="G65" s="24">
        <f t="shared" si="35"/>
        <v>0</v>
      </c>
      <c r="H65" s="24">
        <f t="shared" si="38"/>
        <v>0</v>
      </c>
      <c r="I65" s="24">
        <f t="shared" si="38"/>
        <v>0</v>
      </c>
      <c r="J65" s="24">
        <f t="shared" si="38"/>
        <v>0</v>
      </c>
      <c r="K65" s="24">
        <f t="shared" si="38"/>
        <v>0</v>
      </c>
      <c r="L65" s="24">
        <f t="shared" si="38"/>
        <v>0</v>
      </c>
      <c r="M65" s="24">
        <f t="shared" si="38"/>
        <v>0</v>
      </c>
      <c r="N65" s="24">
        <f t="shared" si="38"/>
        <v>0</v>
      </c>
      <c r="O65" s="24">
        <f t="shared" si="38"/>
        <v>0</v>
      </c>
      <c r="P65" s="24">
        <f t="shared" si="38"/>
        <v>0</v>
      </c>
      <c r="Q65" s="24">
        <f t="shared" si="38"/>
        <v>0</v>
      </c>
      <c r="R65" s="24">
        <f t="shared" si="38"/>
        <v>0</v>
      </c>
      <c r="S65" s="24">
        <f t="shared" si="38"/>
        <v>0</v>
      </c>
      <c r="T65" s="24">
        <f t="shared" si="38"/>
        <v>0</v>
      </c>
      <c r="U65" s="24">
        <f t="shared" si="38"/>
        <v>0</v>
      </c>
      <c r="V65" s="24">
        <f t="shared" si="38"/>
        <v>0</v>
      </c>
      <c r="W65" s="24">
        <f t="shared" si="38"/>
        <v>0</v>
      </c>
      <c r="X65" s="24">
        <f t="shared" si="38"/>
        <v>0</v>
      </c>
      <c r="Y65" s="24">
        <f t="shared" si="38"/>
        <v>0</v>
      </c>
      <c r="Z65" s="24">
        <f t="shared" si="38"/>
        <v>0</v>
      </c>
      <c r="AA65" s="24">
        <f t="shared" si="38"/>
        <v>0</v>
      </c>
      <c r="AB65" s="24">
        <f t="shared" si="38"/>
        <v>0</v>
      </c>
      <c r="AC65" s="24">
        <f t="shared" si="38"/>
        <v>0</v>
      </c>
      <c r="AD65" s="24">
        <f t="shared" si="38"/>
        <v>0</v>
      </c>
      <c r="AE65" s="24">
        <f t="shared" si="38"/>
        <v>0</v>
      </c>
      <c r="AF65" s="19"/>
    </row>
    <row r="66" spans="1:32" ht="101.25" x14ac:dyDescent="0.25">
      <c r="A66" s="44" t="s">
        <v>45</v>
      </c>
      <c r="B66" s="25"/>
      <c r="C66" s="26"/>
      <c r="D66" s="26"/>
      <c r="E66" s="26"/>
      <c r="F66" s="26"/>
      <c r="G66" s="26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4" t="s">
        <v>46</v>
      </c>
    </row>
    <row r="67" spans="1:32" x14ac:dyDescent="0.25">
      <c r="A67" s="45" t="s">
        <v>27</v>
      </c>
      <c r="B67" s="30">
        <f>B69+B70+B68+B71</f>
        <v>86599.28</v>
      </c>
      <c r="C67" s="30">
        <f>C69+C70+C68+C71</f>
        <v>19213.542999999998</v>
      </c>
      <c r="D67" s="30">
        <f>D69+D70+D68+D71</f>
        <v>43201.528000000006</v>
      </c>
      <c r="E67" s="30">
        <f>E69+E70+E68+E71</f>
        <v>43201.528000000006</v>
      </c>
      <c r="F67" s="30">
        <f>IFERROR(E67/B67*100,0)</f>
        <v>49.886705755521298</v>
      </c>
      <c r="G67" s="30">
        <f>IFERROR(E67/C67*100,0)</f>
        <v>224.84935755992535</v>
      </c>
      <c r="H67" s="30">
        <f t="shared" ref="H67:AE67" si="40">H69+H70+H68+H71</f>
        <v>4692.2380000000003</v>
      </c>
      <c r="I67" s="30">
        <f t="shared" si="40"/>
        <v>1723.4670000000001</v>
      </c>
      <c r="J67" s="30">
        <f t="shared" si="40"/>
        <v>6991.902</v>
      </c>
      <c r="K67" s="30">
        <f t="shared" si="40"/>
        <v>5954.1570000000002</v>
      </c>
      <c r="L67" s="30">
        <f t="shared" si="40"/>
        <v>7529.4030000000002</v>
      </c>
      <c r="M67" s="30">
        <f t="shared" si="40"/>
        <v>5166.808</v>
      </c>
      <c r="N67" s="30">
        <f t="shared" si="40"/>
        <v>7808.1559999999999</v>
      </c>
      <c r="O67" s="30">
        <f t="shared" si="40"/>
        <v>4644.0309999999999</v>
      </c>
      <c r="P67" s="30">
        <f t="shared" si="40"/>
        <v>7604.0159999999996</v>
      </c>
      <c r="Q67" s="30">
        <f t="shared" si="40"/>
        <v>6363.88</v>
      </c>
      <c r="R67" s="30">
        <f t="shared" si="40"/>
        <v>7415.3329999999996</v>
      </c>
      <c r="S67" s="30">
        <f t="shared" si="40"/>
        <v>7737.2709999999997</v>
      </c>
      <c r="T67" s="30">
        <f t="shared" si="40"/>
        <v>7009.4859999999999</v>
      </c>
      <c r="U67" s="30">
        <f t="shared" si="40"/>
        <v>7415.1440000000002</v>
      </c>
      <c r="V67" s="30">
        <f t="shared" si="40"/>
        <v>6961.3530000000001</v>
      </c>
      <c r="W67" s="30">
        <f t="shared" si="40"/>
        <v>4196.7700000000004</v>
      </c>
      <c r="X67" s="30">
        <f t="shared" si="40"/>
        <v>7173.5770000000002</v>
      </c>
      <c r="Y67" s="30">
        <f t="shared" si="40"/>
        <v>0</v>
      </c>
      <c r="Z67" s="30">
        <f t="shared" si="40"/>
        <v>7249.2610000000004</v>
      </c>
      <c r="AA67" s="30">
        <f t="shared" si="40"/>
        <v>0</v>
      </c>
      <c r="AB67" s="30">
        <f t="shared" si="40"/>
        <v>7625.9859999999999</v>
      </c>
      <c r="AC67" s="30">
        <f t="shared" si="40"/>
        <v>0</v>
      </c>
      <c r="AD67" s="30">
        <f t="shared" si="40"/>
        <v>8538.5689999999995</v>
      </c>
      <c r="AE67" s="30">
        <f t="shared" si="40"/>
        <v>0</v>
      </c>
      <c r="AF67" s="31"/>
    </row>
    <row r="68" spans="1:32" x14ac:dyDescent="0.25">
      <c r="A68" s="46" t="s">
        <v>28</v>
      </c>
      <c r="B68" s="33">
        <v>0</v>
      </c>
      <c r="C68" s="34">
        <v>0</v>
      </c>
      <c r="D68" s="35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1"/>
    </row>
    <row r="69" spans="1:32" x14ac:dyDescent="0.25">
      <c r="A69" s="46" t="s">
        <v>29</v>
      </c>
      <c r="B69" s="33">
        <v>0</v>
      </c>
      <c r="C69" s="34">
        <v>0</v>
      </c>
      <c r="D69" s="35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1"/>
    </row>
    <row r="70" spans="1:32" x14ac:dyDescent="0.25">
      <c r="A70" s="32" t="s">
        <v>30</v>
      </c>
      <c r="B70" s="77">
        <f>J70+L70+N70+P70+R70+T70+V70+X70+Z70+AB70+AD70+H70</f>
        <v>86599.28</v>
      </c>
      <c r="C70" s="78">
        <f>H70+J70+L70</f>
        <v>19213.542999999998</v>
      </c>
      <c r="D70" s="79">
        <f>E70</f>
        <v>43201.528000000006</v>
      </c>
      <c r="E70" s="78">
        <f>SUM(I70,K70,M70,O70,Q70,S70,U70,W70,Y70,AA70,AC70,AE70)</f>
        <v>43201.528000000006</v>
      </c>
      <c r="F70" s="33">
        <f>IFERROR(E70/B70*100,0)</f>
        <v>49.886705755521298</v>
      </c>
      <c r="G70" s="33">
        <f>IFERROR(E70/C70*100,0)</f>
        <v>224.84935755992535</v>
      </c>
      <c r="H70" s="27">
        <v>4692.2380000000003</v>
      </c>
      <c r="I70" s="27">
        <v>1723.4670000000001</v>
      </c>
      <c r="J70" s="27">
        <v>6991.902</v>
      </c>
      <c r="K70" s="27">
        <v>5954.1570000000002</v>
      </c>
      <c r="L70" s="27">
        <v>7529.4030000000002</v>
      </c>
      <c r="M70" s="27">
        <v>5166.808</v>
      </c>
      <c r="N70" s="27">
        <v>7808.1559999999999</v>
      </c>
      <c r="O70" s="27">
        <v>4644.0309999999999</v>
      </c>
      <c r="P70" s="27">
        <v>7604.0159999999996</v>
      </c>
      <c r="Q70" s="27">
        <v>6363.88</v>
      </c>
      <c r="R70" s="27">
        <v>7415.3329999999996</v>
      </c>
      <c r="S70" s="27">
        <v>7737.2709999999997</v>
      </c>
      <c r="T70" s="27">
        <v>7009.4859999999999</v>
      </c>
      <c r="U70" s="27">
        <v>7415.1440000000002</v>
      </c>
      <c r="V70" s="27">
        <v>6961.3530000000001</v>
      </c>
      <c r="W70" s="27">
        <v>4196.7700000000004</v>
      </c>
      <c r="X70" s="27">
        <v>7173.5770000000002</v>
      </c>
      <c r="Y70" s="27">
        <v>0</v>
      </c>
      <c r="Z70" s="27">
        <v>7249.2610000000004</v>
      </c>
      <c r="AA70" s="27">
        <v>0</v>
      </c>
      <c r="AB70" s="27">
        <v>7625.9859999999999</v>
      </c>
      <c r="AC70" s="27">
        <v>0</v>
      </c>
      <c r="AD70" s="27">
        <v>8538.5689999999995</v>
      </c>
      <c r="AE70" s="27">
        <v>0</v>
      </c>
      <c r="AF70" s="31"/>
    </row>
    <row r="71" spans="1:32" x14ac:dyDescent="0.25">
      <c r="A71" s="32" t="s">
        <v>31</v>
      </c>
      <c r="B71" s="33"/>
      <c r="C71" s="34"/>
      <c r="D71" s="35"/>
      <c r="E71" s="34"/>
      <c r="F71" s="33"/>
      <c r="G71" s="33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31"/>
    </row>
    <row r="72" spans="1:32" ht="49.5" x14ac:dyDescent="0.25">
      <c r="A72" s="42" t="s">
        <v>47</v>
      </c>
      <c r="B72" s="21"/>
      <c r="C72" s="43"/>
      <c r="D72" s="43"/>
      <c r="E72" s="43"/>
      <c r="F72" s="43"/>
      <c r="G72" s="43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19"/>
    </row>
    <row r="73" spans="1:32" x14ac:dyDescent="0.25">
      <c r="A73" s="47" t="s">
        <v>27</v>
      </c>
      <c r="B73" s="21">
        <f ca="1">B74+B75+B76+B77</f>
        <v>3491.4</v>
      </c>
      <c r="C73" s="21">
        <f ca="1">C74+C75+C76</f>
        <v>3491.4</v>
      </c>
      <c r="D73" s="21">
        <f ca="1">D74+D75+D76</f>
        <v>3491.4</v>
      </c>
      <c r="E73" s="21">
        <f ca="1">E74+E75+E76</f>
        <v>3491.4</v>
      </c>
      <c r="F73" s="22">
        <f t="shared" ref="F73:F77" ca="1" si="41">IFERROR(E73/B73*100,0)</f>
        <v>100</v>
      </c>
      <c r="G73" s="22">
        <f t="shared" ref="G73:V77" ca="1" si="42">IFERROR(E73/C73*100,0)</f>
        <v>100</v>
      </c>
      <c r="H73" s="21">
        <f ca="1">H74+H75+H76+H77</f>
        <v>1750</v>
      </c>
      <c r="I73" s="21">
        <f t="shared" ref="I73:AE73" ca="1" si="43">I74+I75+I76+I77</f>
        <v>1750</v>
      </c>
      <c r="J73" s="21">
        <f t="shared" ca="1" si="43"/>
        <v>1741.4</v>
      </c>
      <c r="K73" s="21">
        <f>SUM(K76)</f>
        <v>150</v>
      </c>
      <c r="L73" s="21">
        <f>SUM(L76)</f>
        <v>0</v>
      </c>
      <c r="M73" s="21">
        <f>SUM(M76)</f>
        <v>0</v>
      </c>
      <c r="N73" s="21">
        <f t="shared" ca="1" si="43"/>
        <v>0</v>
      </c>
      <c r="O73" s="21">
        <f t="shared" ca="1" si="43"/>
        <v>1591.4</v>
      </c>
      <c r="P73" s="21">
        <f t="shared" ca="1" si="43"/>
        <v>0</v>
      </c>
      <c r="Q73" s="21">
        <f t="shared" ca="1" si="43"/>
        <v>0</v>
      </c>
      <c r="R73" s="21">
        <f t="shared" ca="1" si="43"/>
        <v>0</v>
      </c>
      <c r="S73" s="21">
        <f t="shared" ca="1" si="43"/>
        <v>0</v>
      </c>
      <c r="T73" s="21">
        <f t="shared" ca="1" si="43"/>
        <v>0</v>
      </c>
      <c r="U73" s="21">
        <f t="shared" ca="1" si="43"/>
        <v>0</v>
      </c>
      <c r="V73" s="21">
        <f t="shared" ca="1" si="43"/>
        <v>0</v>
      </c>
      <c r="W73" s="21">
        <f t="shared" ca="1" si="43"/>
        <v>0</v>
      </c>
      <c r="X73" s="21">
        <f t="shared" ca="1" si="43"/>
        <v>0</v>
      </c>
      <c r="Y73" s="21">
        <f t="shared" ca="1" si="43"/>
        <v>0</v>
      </c>
      <c r="Z73" s="21">
        <f t="shared" ca="1" si="43"/>
        <v>0</v>
      </c>
      <c r="AA73" s="21">
        <f t="shared" ca="1" si="43"/>
        <v>0</v>
      </c>
      <c r="AB73" s="21">
        <f t="shared" ca="1" si="43"/>
        <v>0</v>
      </c>
      <c r="AC73" s="21">
        <f t="shared" ca="1" si="43"/>
        <v>0</v>
      </c>
      <c r="AD73" s="21">
        <f t="shared" ca="1" si="43"/>
        <v>0</v>
      </c>
      <c r="AE73" s="21">
        <f t="shared" ca="1" si="43"/>
        <v>0</v>
      </c>
      <c r="AF73" s="19"/>
    </row>
    <row r="74" spans="1:32" x14ac:dyDescent="0.25">
      <c r="A74" s="48" t="s">
        <v>28</v>
      </c>
      <c r="B74" s="24">
        <f t="shared" ref="B74:B77" ca="1" si="44">J74+L74+N74+P74+R74+T74+V74+X74+Z74+AB74+AD74+H74</f>
        <v>0</v>
      </c>
      <c r="C74" s="24">
        <f ca="1">H74+J74+L74+N74+P74+R74+T74+V74+X74+Z74+AB74+AD74</f>
        <v>0</v>
      </c>
      <c r="D74" s="24">
        <f t="shared" ref="D74:D77" ca="1" si="45">E74</f>
        <v>0</v>
      </c>
      <c r="E74" s="24">
        <f t="shared" ref="E74:E77" ca="1" si="46">SUM(I74,K74,M74,O74,Q74,S74,U74,W74,Y74,AA74,AC74,AE74)</f>
        <v>0</v>
      </c>
      <c r="F74" s="24">
        <f t="shared" ca="1" si="41"/>
        <v>0</v>
      </c>
      <c r="G74" s="24">
        <f t="shared" ca="1" si="42"/>
        <v>0</v>
      </c>
      <c r="H74" s="24">
        <f t="shared" ca="1" si="42"/>
        <v>0</v>
      </c>
      <c r="I74" s="24">
        <f t="shared" ca="1" si="42"/>
        <v>0</v>
      </c>
      <c r="J74" s="24">
        <f t="shared" ca="1" si="42"/>
        <v>0</v>
      </c>
      <c r="K74" s="24">
        <f t="shared" ca="1" si="42"/>
        <v>0</v>
      </c>
      <c r="L74" s="24">
        <f t="shared" ca="1" si="42"/>
        <v>0</v>
      </c>
      <c r="M74" s="24">
        <f t="shared" ca="1" si="42"/>
        <v>0</v>
      </c>
      <c r="N74" s="24">
        <f t="shared" ca="1" si="42"/>
        <v>0</v>
      </c>
      <c r="O74" s="24">
        <f t="shared" ca="1" si="42"/>
        <v>0</v>
      </c>
      <c r="P74" s="24">
        <f t="shared" ca="1" si="42"/>
        <v>0</v>
      </c>
      <c r="Q74" s="24">
        <f t="shared" ca="1" si="42"/>
        <v>0</v>
      </c>
      <c r="R74" s="24">
        <f t="shared" ca="1" si="42"/>
        <v>0</v>
      </c>
      <c r="S74" s="24">
        <f t="shared" ca="1" si="42"/>
        <v>0</v>
      </c>
      <c r="T74" s="24">
        <f t="shared" ca="1" si="42"/>
        <v>0</v>
      </c>
      <c r="U74" s="24">
        <f t="shared" ca="1" si="42"/>
        <v>0</v>
      </c>
      <c r="V74" s="24">
        <f t="shared" ca="1" si="42"/>
        <v>0</v>
      </c>
      <c r="W74" s="24">
        <f t="shared" ref="W74:AE75" ca="1" si="47">IFERROR(U74/S74*100,0)</f>
        <v>0</v>
      </c>
      <c r="X74" s="24">
        <f t="shared" ca="1" si="47"/>
        <v>0</v>
      </c>
      <c r="Y74" s="24">
        <f t="shared" ca="1" si="47"/>
        <v>0</v>
      </c>
      <c r="Z74" s="24">
        <f t="shared" ca="1" si="47"/>
        <v>0</v>
      </c>
      <c r="AA74" s="24">
        <f t="shared" ca="1" si="47"/>
        <v>0</v>
      </c>
      <c r="AB74" s="24">
        <f t="shared" ca="1" si="47"/>
        <v>0</v>
      </c>
      <c r="AC74" s="24">
        <f t="shared" ca="1" si="47"/>
        <v>0</v>
      </c>
      <c r="AD74" s="24">
        <f t="shared" ca="1" si="47"/>
        <v>0</v>
      </c>
      <c r="AE74" s="24">
        <f t="shared" ca="1" si="47"/>
        <v>0</v>
      </c>
      <c r="AF74" s="19"/>
    </row>
    <row r="75" spans="1:32" x14ac:dyDescent="0.25">
      <c r="A75" s="48" t="s">
        <v>29</v>
      </c>
      <c r="B75" s="24">
        <f t="shared" ca="1" si="44"/>
        <v>0</v>
      </c>
      <c r="C75" s="24">
        <f ca="1">H75+J75+L75+N75+P75+R75+T75+V75+X75+Z75+AB75+AD75</f>
        <v>0</v>
      </c>
      <c r="D75" s="24">
        <f t="shared" ca="1" si="45"/>
        <v>0</v>
      </c>
      <c r="E75" s="24">
        <f t="shared" ca="1" si="46"/>
        <v>0</v>
      </c>
      <c r="F75" s="24">
        <f t="shared" ca="1" si="41"/>
        <v>0</v>
      </c>
      <c r="G75" s="24">
        <f t="shared" ca="1" si="42"/>
        <v>0</v>
      </c>
      <c r="H75" s="24">
        <f t="shared" ca="1" si="42"/>
        <v>0</v>
      </c>
      <c r="I75" s="24">
        <f t="shared" ca="1" si="42"/>
        <v>0</v>
      </c>
      <c r="J75" s="24">
        <f t="shared" ca="1" si="42"/>
        <v>0</v>
      </c>
      <c r="K75" s="24">
        <f t="shared" ca="1" si="42"/>
        <v>0</v>
      </c>
      <c r="L75" s="24">
        <f t="shared" ca="1" si="42"/>
        <v>0</v>
      </c>
      <c r="M75" s="24">
        <f t="shared" ca="1" si="42"/>
        <v>0</v>
      </c>
      <c r="N75" s="24">
        <f t="shared" ca="1" si="42"/>
        <v>0</v>
      </c>
      <c r="O75" s="24">
        <f t="shared" ca="1" si="42"/>
        <v>0</v>
      </c>
      <c r="P75" s="24">
        <f t="shared" ca="1" si="42"/>
        <v>0</v>
      </c>
      <c r="Q75" s="24">
        <f t="shared" ca="1" si="42"/>
        <v>0</v>
      </c>
      <c r="R75" s="24">
        <f t="shared" ca="1" si="42"/>
        <v>0</v>
      </c>
      <c r="S75" s="24">
        <f t="shared" ca="1" si="42"/>
        <v>0</v>
      </c>
      <c r="T75" s="24">
        <f t="shared" ca="1" si="42"/>
        <v>0</v>
      </c>
      <c r="U75" s="24">
        <f t="shared" ca="1" si="42"/>
        <v>0</v>
      </c>
      <c r="V75" s="24">
        <f t="shared" ca="1" si="42"/>
        <v>0</v>
      </c>
      <c r="W75" s="24">
        <f t="shared" ca="1" si="47"/>
        <v>0</v>
      </c>
      <c r="X75" s="24">
        <f t="shared" ca="1" si="47"/>
        <v>0</v>
      </c>
      <c r="Y75" s="24">
        <f t="shared" ca="1" si="47"/>
        <v>0</v>
      </c>
      <c r="Z75" s="24">
        <f t="shared" ca="1" si="47"/>
        <v>0</v>
      </c>
      <c r="AA75" s="24">
        <f t="shared" ca="1" si="47"/>
        <v>0</v>
      </c>
      <c r="AB75" s="24">
        <f t="shared" ca="1" si="47"/>
        <v>0</v>
      </c>
      <c r="AC75" s="24">
        <f t="shared" ca="1" si="47"/>
        <v>0</v>
      </c>
      <c r="AD75" s="24">
        <f t="shared" ca="1" si="47"/>
        <v>0</v>
      </c>
      <c r="AE75" s="24">
        <f t="shared" ca="1" si="47"/>
        <v>0</v>
      </c>
      <c r="AF75" s="19"/>
    </row>
    <row r="76" spans="1:32" ht="81.75" customHeight="1" x14ac:dyDescent="0.25">
      <c r="A76" s="48" t="s">
        <v>30</v>
      </c>
      <c r="B76" s="24">
        <f>J76+L76+N76+P76+R76+T76+V76+X76+Z76+AB76+AD76+H76</f>
        <v>3491.4</v>
      </c>
      <c r="C76" s="24">
        <f>H76+J76+L76</f>
        <v>3491.4</v>
      </c>
      <c r="D76" s="24">
        <f t="shared" si="45"/>
        <v>3491.4</v>
      </c>
      <c r="E76" s="24">
        <f t="shared" si="46"/>
        <v>3491.4</v>
      </c>
      <c r="F76" s="24">
        <f t="shared" si="41"/>
        <v>100</v>
      </c>
      <c r="G76" s="24">
        <f t="shared" si="42"/>
        <v>100</v>
      </c>
      <c r="H76" s="24">
        <v>1750</v>
      </c>
      <c r="I76" s="24">
        <v>1750</v>
      </c>
      <c r="J76" s="24">
        <f>150+1591.4</f>
        <v>1741.4</v>
      </c>
      <c r="K76" s="24">
        <v>150</v>
      </c>
      <c r="L76" s="24">
        <v>0</v>
      </c>
      <c r="M76" s="24">
        <v>0</v>
      </c>
      <c r="N76" s="24">
        <v>0</v>
      </c>
      <c r="O76" s="24">
        <v>1591.4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7" t="s">
        <v>48</v>
      </c>
    </row>
    <row r="77" spans="1:32" x14ac:dyDescent="0.25">
      <c r="A77" s="48" t="s">
        <v>31</v>
      </c>
      <c r="B77" s="24">
        <f t="shared" si="44"/>
        <v>0</v>
      </c>
      <c r="C77" s="24">
        <f>H77+J77+L77+N77+P77+R77+T77+V77+X77+Z77+AB77+AD77</f>
        <v>0</v>
      </c>
      <c r="D77" s="24">
        <f t="shared" si="45"/>
        <v>0</v>
      </c>
      <c r="E77" s="24">
        <f t="shared" si="46"/>
        <v>0</v>
      </c>
      <c r="F77" s="24">
        <f t="shared" si="41"/>
        <v>0</v>
      </c>
      <c r="G77" s="24">
        <f t="shared" si="42"/>
        <v>0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19"/>
    </row>
    <row r="78" spans="1:32" ht="49.5" x14ac:dyDescent="0.25">
      <c r="A78" s="42" t="s">
        <v>49</v>
      </c>
      <c r="B78" s="21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19"/>
    </row>
    <row r="79" spans="1:32" x14ac:dyDescent="0.25">
      <c r="A79" s="47" t="s">
        <v>27</v>
      </c>
      <c r="B79" s="21">
        <f>B80+B81+B82+B83</f>
        <v>5560.3052600000001</v>
      </c>
      <c r="C79" s="21">
        <f>C80+C81+C82</f>
        <v>0</v>
      </c>
      <c r="D79" s="21">
        <f>D80+D81+D82</f>
        <v>0</v>
      </c>
      <c r="E79" s="21">
        <f>E80+E81+E82</f>
        <v>0</v>
      </c>
      <c r="F79" s="21">
        <f t="shared" ref="F79:F81" si="48">IFERROR(E79/B79*100,0)</f>
        <v>0</v>
      </c>
      <c r="G79" s="21">
        <f t="shared" ref="G79:G81" si="49">IFERROR(E79/C79*100,0)</f>
        <v>0</v>
      </c>
      <c r="H79" s="21">
        <f>H80+H81+H82</f>
        <v>0</v>
      </c>
      <c r="I79" s="21">
        <f t="shared" ref="I79:AE79" si="50">I80+I81+I82</f>
        <v>0</v>
      </c>
      <c r="J79" s="21">
        <f t="shared" si="50"/>
        <v>0</v>
      </c>
      <c r="K79" s="21">
        <f t="shared" si="50"/>
        <v>0</v>
      </c>
      <c r="L79" s="21">
        <f t="shared" si="50"/>
        <v>0</v>
      </c>
      <c r="M79" s="21">
        <f t="shared" si="50"/>
        <v>0</v>
      </c>
      <c r="N79" s="21">
        <f t="shared" si="50"/>
        <v>0</v>
      </c>
      <c r="O79" s="21">
        <f t="shared" si="50"/>
        <v>0</v>
      </c>
      <c r="P79" s="21">
        <f t="shared" si="50"/>
        <v>0</v>
      </c>
      <c r="Q79" s="21">
        <f t="shared" si="50"/>
        <v>0</v>
      </c>
      <c r="R79" s="21">
        <f t="shared" si="50"/>
        <v>0</v>
      </c>
      <c r="S79" s="21">
        <f t="shared" si="50"/>
        <v>0</v>
      </c>
      <c r="T79" s="21">
        <f t="shared" si="50"/>
        <v>0</v>
      </c>
      <c r="U79" s="21">
        <f t="shared" si="50"/>
        <v>0</v>
      </c>
      <c r="V79" s="21">
        <f t="shared" si="50"/>
        <v>0</v>
      </c>
      <c r="W79" s="21">
        <f t="shared" si="50"/>
        <v>0</v>
      </c>
      <c r="X79" s="21">
        <f t="shared" si="50"/>
        <v>0</v>
      </c>
      <c r="Y79" s="21">
        <f t="shared" si="50"/>
        <v>0</v>
      </c>
      <c r="Z79" s="21">
        <f t="shared" si="50"/>
        <v>0</v>
      </c>
      <c r="AA79" s="21">
        <f t="shared" si="50"/>
        <v>0</v>
      </c>
      <c r="AB79" s="21">
        <f t="shared" si="50"/>
        <v>0</v>
      </c>
      <c r="AC79" s="21">
        <f t="shared" si="50"/>
        <v>0</v>
      </c>
      <c r="AD79" s="21">
        <f t="shared" si="50"/>
        <v>5560.3052600000001</v>
      </c>
      <c r="AE79" s="21">
        <f t="shared" si="50"/>
        <v>0</v>
      </c>
      <c r="AF79" s="19"/>
    </row>
    <row r="80" spans="1:32" x14ac:dyDescent="0.25">
      <c r="A80" s="48" t="s">
        <v>28</v>
      </c>
      <c r="B80" s="24">
        <f>B86+B92</f>
        <v>0</v>
      </c>
      <c r="C80" s="24">
        <f t="shared" ref="C80:E80" si="51">C86+C92</f>
        <v>0</v>
      </c>
      <c r="D80" s="24">
        <f t="shared" si="51"/>
        <v>0</v>
      </c>
      <c r="E80" s="24">
        <f t="shared" si="51"/>
        <v>0</v>
      </c>
      <c r="F80" s="24">
        <f t="shared" si="48"/>
        <v>0</v>
      </c>
      <c r="G80" s="24">
        <f t="shared" si="49"/>
        <v>0</v>
      </c>
      <c r="H80" s="24">
        <f t="shared" ref="H80:AE83" si="52">H86+H92</f>
        <v>0</v>
      </c>
      <c r="I80" s="24">
        <f t="shared" si="52"/>
        <v>0</v>
      </c>
      <c r="J80" s="24">
        <f t="shared" si="52"/>
        <v>0</v>
      </c>
      <c r="K80" s="24">
        <f t="shared" si="52"/>
        <v>0</v>
      </c>
      <c r="L80" s="24">
        <f t="shared" si="52"/>
        <v>0</v>
      </c>
      <c r="M80" s="24">
        <f t="shared" si="52"/>
        <v>0</v>
      </c>
      <c r="N80" s="24">
        <f t="shared" si="52"/>
        <v>0</v>
      </c>
      <c r="O80" s="24">
        <f t="shared" si="52"/>
        <v>0</v>
      </c>
      <c r="P80" s="24">
        <f t="shared" si="52"/>
        <v>0</v>
      </c>
      <c r="Q80" s="24">
        <f t="shared" si="52"/>
        <v>0</v>
      </c>
      <c r="R80" s="24">
        <f t="shared" si="52"/>
        <v>0</v>
      </c>
      <c r="S80" s="24">
        <f t="shared" si="52"/>
        <v>0</v>
      </c>
      <c r="T80" s="24">
        <f t="shared" si="52"/>
        <v>0</v>
      </c>
      <c r="U80" s="24">
        <f t="shared" si="52"/>
        <v>0</v>
      </c>
      <c r="V80" s="24">
        <f t="shared" si="52"/>
        <v>0</v>
      </c>
      <c r="W80" s="24">
        <f t="shared" si="52"/>
        <v>0</v>
      </c>
      <c r="X80" s="24">
        <f t="shared" si="52"/>
        <v>0</v>
      </c>
      <c r="Y80" s="24">
        <f t="shared" si="52"/>
        <v>0</v>
      </c>
      <c r="Z80" s="24">
        <f t="shared" si="52"/>
        <v>0</v>
      </c>
      <c r="AA80" s="24">
        <f t="shared" si="52"/>
        <v>0</v>
      </c>
      <c r="AB80" s="24">
        <f t="shared" si="52"/>
        <v>0</v>
      </c>
      <c r="AC80" s="24">
        <f t="shared" si="52"/>
        <v>0</v>
      </c>
      <c r="AD80" s="24">
        <f t="shared" si="52"/>
        <v>0</v>
      </c>
      <c r="AE80" s="24">
        <f t="shared" si="52"/>
        <v>0</v>
      </c>
      <c r="AF80" s="19"/>
    </row>
    <row r="81" spans="1:32" x14ac:dyDescent="0.25">
      <c r="A81" s="48" t="s">
        <v>29</v>
      </c>
      <c r="B81" s="24">
        <f t="shared" ref="B81:E83" si="53">B87+B93</f>
        <v>0</v>
      </c>
      <c r="C81" s="24">
        <f t="shared" si="53"/>
        <v>0</v>
      </c>
      <c r="D81" s="24">
        <f t="shared" si="53"/>
        <v>0</v>
      </c>
      <c r="E81" s="24">
        <f t="shared" si="53"/>
        <v>0</v>
      </c>
      <c r="F81" s="24">
        <f t="shared" si="48"/>
        <v>0</v>
      </c>
      <c r="G81" s="24">
        <f t="shared" si="49"/>
        <v>0</v>
      </c>
      <c r="H81" s="24">
        <f t="shared" si="52"/>
        <v>0</v>
      </c>
      <c r="I81" s="24">
        <f t="shared" si="52"/>
        <v>0</v>
      </c>
      <c r="J81" s="24">
        <f t="shared" si="52"/>
        <v>0</v>
      </c>
      <c r="K81" s="24">
        <f t="shared" si="52"/>
        <v>0</v>
      </c>
      <c r="L81" s="24">
        <f t="shared" si="52"/>
        <v>0</v>
      </c>
      <c r="M81" s="24">
        <f t="shared" si="52"/>
        <v>0</v>
      </c>
      <c r="N81" s="24">
        <f t="shared" si="52"/>
        <v>0</v>
      </c>
      <c r="O81" s="24">
        <f t="shared" si="52"/>
        <v>0</v>
      </c>
      <c r="P81" s="24">
        <f t="shared" si="52"/>
        <v>0</v>
      </c>
      <c r="Q81" s="24">
        <f t="shared" si="52"/>
        <v>0</v>
      </c>
      <c r="R81" s="24">
        <f t="shared" si="52"/>
        <v>0</v>
      </c>
      <c r="S81" s="24">
        <f t="shared" si="52"/>
        <v>0</v>
      </c>
      <c r="T81" s="24">
        <f t="shared" si="52"/>
        <v>0</v>
      </c>
      <c r="U81" s="24">
        <f t="shared" si="52"/>
        <v>0</v>
      </c>
      <c r="V81" s="24">
        <f t="shared" si="52"/>
        <v>0</v>
      </c>
      <c r="W81" s="24">
        <f t="shared" si="52"/>
        <v>0</v>
      </c>
      <c r="X81" s="24">
        <f t="shared" si="52"/>
        <v>0</v>
      </c>
      <c r="Y81" s="24">
        <f t="shared" si="52"/>
        <v>0</v>
      </c>
      <c r="Z81" s="24">
        <f t="shared" si="52"/>
        <v>0</v>
      </c>
      <c r="AA81" s="24">
        <f t="shared" si="52"/>
        <v>0</v>
      </c>
      <c r="AB81" s="24">
        <f t="shared" si="52"/>
        <v>0</v>
      </c>
      <c r="AC81" s="24">
        <f t="shared" si="52"/>
        <v>0</v>
      </c>
      <c r="AD81" s="24">
        <f t="shared" si="52"/>
        <v>0</v>
      </c>
      <c r="AE81" s="24">
        <f t="shared" si="52"/>
        <v>0</v>
      </c>
      <c r="AF81" s="19"/>
    </row>
    <row r="82" spans="1:32" x14ac:dyDescent="0.25">
      <c r="A82" s="48" t="s">
        <v>30</v>
      </c>
      <c r="B82" s="24">
        <f t="shared" si="53"/>
        <v>5560.3052600000001</v>
      </c>
      <c r="C82" s="24">
        <f>H82+J82+L82</f>
        <v>0</v>
      </c>
      <c r="D82" s="24">
        <f t="shared" si="53"/>
        <v>0</v>
      </c>
      <c r="E82" s="24">
        <f t="shared" si="53"/>
        <v>0</v>
      </c>
      <c r="F82" s="24">
        <f>IFERROR(E82/B82*100,0)</f>
        <v>0</v>
      </c>
      <c r="G82" s="24">
        <f>IFERROR(E82/C82*100,0)</f>
        <v>0</v>
      </c>
      <c r="H82" s="24">
        <f t="shared" si="52"/>
        <v>0</v>
      </c>
      <c r="I82" s="24">
        <f t="shared" si="52"/>
        <v>0</v>
      </c>
      <c r="J82" s="24">
        <f t="shared" si="52"/>
        <v>0</v>
      </c>
      <c r="K82" s="24">
        <f t="shared" si="52"/>
        <v>0</v>
      </c>
      <c r="L82" s="24">
        <f t="shared" si="52"/>
        <v>0</v>
      </c>
      <c r="M82" s="24">
        <f t="shared" si="52"/>
        <v>0</v>
      </c>
      <c r="N82" s="24">
        <f t="shared" si="52"/>
        <v>0</v>
      </c>
      <c r="O82" s="24">
        <f t="shared" si="52"/>
        <v>0</v>
      </c>
      <c r="P82" s="24">
        <f t="shared" si="52"/>
        <v>0</v>
      </c>
      <c r="Q82" s="24">
        <f t="shared" si="52"/>
        <v>0</v>
      </c>
      <c r="R82" s="24">
        <f t="shared" si="52"/>
        <v>0</v>
      </c>
      <c r="S82" s="24">
        <f t="shared" si="52"/>
        <v>0</v>
      </c>
      <c r="T82" s="24">
        <f t="shared" si="52"/>
        <v>0</v>
      </c>
      <c r="U82" s="24">
        <f t="shared" si="52"/>
        <v>0</v>
      </c>
      <c r="V82" s="24">
        <f t="shared" si="52"/>
        <v>0</v>
      </c>
      <c r="W82" s="24">
        <f t="shared" si="52"/>
        <v>0</v>
      </c>
      <c r="X82" s="24">
        <f t="shared" si="52"/>
        <v>0</v>
      </c>
      <c r="Y82" s="24">
        <f t="shared" si="52"/>
        <v>0</v>
      </c>
      <c r="Z82" s="24">
        <f t="shared" si="52"/>
        <v>0</v>
      </c>
      <c r="AA82" s="24">
        <f t="shared" si="52"/>
        <v>0</v>
      </c>
      <c r="AB82" s="24">
        <f t="shared" si="52"/>
        <v>0</v>
      </c>
      <c r="AC82" s="24">
        <f t="shared" si="52"/>
        <v>0</v>
      </c>
      <c r="AD82" s="24">
        <f t="shared" si="52"/>
        <v>5560.3052600000001</v>
      </c>
      <c r="AE82" s="24">
        <f t="shared" si="52"/>
        <v>0</v>
      </c>
      <c r="AF82" s="19"/>
    </row>
    <row r="83" spans="1:32" x14ac:dyDescent="0.25">
      <c r="A83" s="48" t="s">
        <v>31</v>
      </c>
      <c r="B83" s="24">
        <f t="shared" si="53"/>
        <v>0</v>
      </c>
      <c r="C83" s="24">
        <f t="shared" si="53"/>
        <v>0</v>
      </c>
      <c r="D83" s="24">
        <f t="shared" si="53"/>
        <v>0</v>
      </c>
      <c r="E83" s="24">
        <f t="shared" si="53"/>
        <v>0</v>
      </c>
      <c r="F83" s="24">
        <f t="shared" ref="F83" si="54">IFERROR(E83/B83*100,0)</f>
        <v>0</v>
      </c>
      <c r="G83" s="24">
        <f t="shared" ref="G83" si="55">IFERROR(E83/C83*100,0)</f>
        <v>0</v>
      </c>
      <c r="H83" s="24">
        <f t="shared" si="52"/>
        <v>0</v>
      </c>
      <c r="I83" s="24">
        <f t="shared" si="52"/>
        <v>0</v>
      </c>
      <c r="J83" s="24">
        <f t="shared" si="52"/>
        <v>0</v>
      </c>
      <c r="K83" s="24">
        <f t="shared" si="52"/>
        <v>0</v>
      </c>
      <c r="L83" s="24">
        <f t="shared" si="52"/>
        <v>0</v>
      </c>
      <c r="M83" s="24">
        <f t="shared" si="52"/>
        <v>0</v>
      </c>
      <c r="N83" s="24">
        <f t="shared" si="52"/>
        <v>0</v>
      </c>
      <c r="O83" s="24">
        <f t="shared" si="52"/>
        <v>0</v>
      </c>
      <c r="P83" s="24">
        <f t="shared" si="52"/>
        <v>0</v>
      </c>
      <c r="Q83" s="24">
        <f t="shared" si="52"/>
        <v>0</v>
      </c>
      <c r="R83" s="24">
        <f t="shared" si="52"/>
        <v>0</v>
      </c>
      <c r="S83" s="24">
        <f t="shared" si="52"/>
        <v>0</v>
      </c>
      <c r="T83" s="24">
        <f t="shared" si="52"/>
        <v>0</v>
      </c>
      <c r="U83" s="24">
        <f t="shared" si="52"/>
        <v>0</v>
      </c>
      <c r="V83" s="24">
        <f t="shared" si="52"/>
        <v>0</v>
      </c>
      <c r="W83" s="24">
        <f t="shared" si="52"/>
        <v>0</v>
      </c>
      <c r="X83" s="24">
        <f t="shared" si="52"/>
        <v>0</v>
      </c>
      <c r="Y83" s="24">
        <f t="shared" si="52"/>
        <v>0</v>
      </c>
      <c r="Z83" s="24">
        <f t="shared" si="52"/>
        <v>0</v>
      </c>
      <c r="AA83" s="24">
        <f t="shared" si="52"/>
        <v>0</v>
      </c>
      <c r="AB83" s="24">
        <f t="shared" si="52"/>
        <v>0</v>
      </c>
      <c r="AC83" s="24">
        <f t="shared" si="52"/>
        <v>0</v>
      </c>
      <c r="AD83" s="24">
        <f t="shared" si="52"/>
        <v>0</v>
      </c>
      <c r="AE83" s="24">
        <f t="shared" si="52"/>
        <v>0</v>
      </c>
      <c r="AF83" s="19"/>
    </row>
    <row r="84" spans="1:32" ht="281.25" x14ac:dyDescent="0.25">
      <c r="A84" s="44" t="s">
        <v>50</v>
      </c>
      <c r="B84" s="49"/>
      <c r="C84" s="50"/>
      <c r="D84" s="50"/>
      <c r="E84" s="50"/>
      <c r="F84" s="50"/>
      <c r="G84" s="50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5" t="s">
        <v>51</v>
      </c>
    </row>
    <row r="85" spans="1:32" x14ac:dyDescent="0.25">
      <c r="A85" s="28" t="s">
        <v>27</v>
      </c>
      <c r="B85" s="30">
        <f>B87+B88+B86+B89</f>
        <v>2849.7052600000002</v>
      </c>
      <c r="C85" s="30">
        <f>C87+C88+C86+C89</f>
        <v>0</v>
      </c>
      <c r="D85" s="30">
        <f>D87+D88+D86+D89</f>
        <v>0</v>
      </c>
      <c r="E85" s="30">
        <f>E87+E88+E86+E89</f>
        <v>0</v>
      </c>
      <c r="F85" s="30">
        <f>IFERROR(E85/B85*100,0)</f>
        <v>0</v>
      </c>
      <c r="G85" s="30">
        <f>IFERROR(E85/C85*100,0)</f>
        <v>0</v>
      </c>
      <c r="H85" s="30">
        <f t="shared" ref="H85:AE85" si="56">H87+H88+H86+H89</f>
        <v>0</v>
      </c>
      <c r="I85" s="30">
        <f t="shared" si="56"/>
        <v>0</v>
      </c>
      <c r="J85" s="30">
        <f t="shared" si="56"/>
        <v>0</v>
      </c>
      <c r="K85" s="30">
        <f t="shared" si="56"/>
        <v>0</v>
      </c>
      <c r="L85" s="30">
        <f t="shared" si="56"/>
        <v>0</v>
      </c>
      <c r="M85" s="30">
        <f t="shared" si="56"/>
        <v>0</v>
      </c>
      <c r="N85" s="30">
        <f t="shared" si="56"/>
        <v>0</v>
      </c>
      <c r="O85" s="30">
        <f t="shared" si="56"/>
        <v>0</v>
      </c>
      <c r="P85" s="30">
        <f t="shared" si="56"/>
        <v>0</v>
      </c>
      <c r="Q85" s="30">
        <f t="shared" si="56"/>
        <v>0</v>
      </c>
      <c r="R85" s="30">
        <f t="shared" si="56"/>
        <v>0</v>
      </c>
      <c r="S85" s="30">
        <f t="shared" si="56"/>
        <v>0</v>
      </c>
      <c r="T85" s="30">
        <f t="shared" si="56"/>
        <v>0</v>
      </c>
      <c r="U85" s="30">
        <f t="shared" si="56"/>
        <v>0</v>
      </c>
      <c r="V85" s="30">
        <f t="shared" si="56"/>
        <v>0</v>
      </c>
      <c r="W85" s="30">
        <f t="shared" si="56"/>
        <v>0</v>
      </c>
      <c r="X85" s="30">
        <f t="shared" si="56"/>
        <v>0</v>
      </c>
      <c r="Y85" s="30">
        <f t="shared" si="56"/>
        <v>0</v>
      </c>
      <c r="Z85" s="30">
        <f t="shared" si="56"/>
        <v>0</v>
      </c>
      <c r="AA85" s="30">
        <f t="shared" si="56"/>
        <v>0</v>
      </c>
      <c r="AB85" s="30">
        <f t="shared" si="56"/>
        <v>0</v>
      </c>
      <c r="AC85" s="30">
        <f t="shared" si="56"/>
        <v>0</v>
      </c>
      <c r="AD85" s="30">
        <f t="shared" si="56"/>
        <v>2849.7052600000002</v>
      </c>
      <c r="AE85" s="30">
        <f t="shared" si="56"/>
        <v>0</v>
      </c>
      <c r="AF85" s="31"/>
    </row>
    <row r="86" spans="1:32" x14ac:dyDescent="0.25">
      <c r="A86" s="32" t="s">
        <v>28</v>
      </c>
      <c r="B86" s="33"/>
      <c r="C86" s="34"/>
      <c r="D86" s="35"/>
      <c r="E86" s="34"/>
      <c r="F86" s="33"/>
      <c r="G86" s="33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31"/>
    </row>
    <row r="87" spans="1:32" x14ac:dyDescent="0.25">
      <c r="A87" s="32" t="s">
        <v>29</v>
      </c>
      <c r="B87" s="33"/>
      <c r="C87" s="34"/>
      <c r="D87" s="35"/>
      <c r="E87" s="34"/>
      <c r="F87" s="33"/>
      <c r="G87" s="33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31"/>
    </row>
    <row r="88" spans="1:32" x14ac:dyDescent="0.25">
      <c r="A88" s="32" t="s">
        <v>30</v>
      </c>
      <c r="B88" s="33">
        <f>J88+L88+N88+P88+R88+T88+V88+X88+Z88+AB88+AD88+H88</f>
        <v>2849.7052600000002</v>
      </c>
      <c r="C88" s="34">
        <f>H88+J88+L88</f>
        <v>0</v>
      </c>
      <c r="D88" s="35">
        <f>E88</f>
        <v>0</v>
      </c>
      <c r="E88" s="34">
        <f>SUM(I88,K88,M88,O88,Q88,S88,U88,W88,Y88,AA88,AC88,AE88)</f>
        <v>0</v>
      </c>
      <c r="F88" s="33">
        <f>IFERROR(E88/B88*100,0)</f>
        <v>0</v>
      </c>
      <c r="G88" s="33">
        <f>IFERROR(E88/C88*100,0)</f>
        <v>0</v>
      </c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>
        <v>2849.7052600000002</v>
      </c>
      <c r="AE88" s="27"/>
      <c r="AF88" s="31"/>
    </row>
    <row r="89" spans="1:32" x14ac:dyDescent="0.25">
      <c r="A89" s="36" t="s">
        <v>31</v>
      </c>
      <c r="B89" s="33"/>
      <c r="C89" s="34"/>
      <c r="D89" s="35"/>
      <c r="E89" s="34"/>
      <c r="F89" s="33"/>
      <c r="G89" s="33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31"/>
    </row>
    <row r="90" spans="1:32" ht="213.75" x14ac:dyDescent="0.25">
      <c r="A90" s="44" t="s">
        <v>52</v>
      </c>
      <c r="B90" s="49"/>
      <c r="C90" s="50"/>
      <c r="D90" s="50"/>
      <c r="E90" s="50"/>
      <c r="F90" s="50"/>
      <c r="G90" s="50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5" t="s">
        <v>68</v>
      </c>
    </row>
    <row r="91" spans="1:32" x14ac:dyDescent="0.25">
      <c r="A91" s="28" t="s">
        <v>27</v>
      </c>
      <c r="B91" s="30">
        <f>B93+B94+B92+B95</f>
        <v>2710.6</v>
      </c>
      <c r="C91" s="30">
        <f>C93+C94+C92+C95</f>
        <v>0</v>
      </c>
      <c r="D91" s="30">
        <f>D93+D94+D92+D95</f>
        <v>0</v>
      </c>
      <c r="E91" s="30">
        <f>E93+E94+E92+E95</f>
        <v>0</v>
      </c>
      <c r="F91" s="30">
        <f>IFERROR(E91/B91*100,0)</f>
        <v>0</v>
      </c>
      <c r="G91" s="30">
        <f>IFERROR(E91/C91*100,0)</f>
        <v>0</v>
      </c>
      <c r="H91" s="30">
        <f t="shared" ref="H91:AE91" si="57">H93+H94+H92+H95</f>
        <v>0</v>
      </c>
      <c r="I91" s="30">
        <f t="shared" si="57"/>
        <v>0</v>
      </c>
      <c r="J91" s="30">
        <f t="shared" si="57"/>
        <v>0</v>
      </c>
      <c r="K91" s="30">
        <f t="shared" si="57"/>
        <v>0</v>
      </c>
      <c r="L91" s="30">
        <f t="shared" si="57"/>
        <v>0</v>
      </c>
      <c r="M91" s="30">
        <f t="shared" si="57"/>
        <v>0</v>
      </c>
      <c r="N91" s="30">
        <f t="shared" si="57"/>
        <v>0</v>
      </c>
      <c r="O91" s="30">
        <f t="shared" si="57"/>
        <v>0</v>
      </c>
      <c r="P91" s="30">
        <f t="shared" si="57"/>
        <v>0</v>
      </c>
      <c r="Q91" s="30">
        <f t="shared" si="57"/>
        <v>0</v>
      </c>
      <c r="R91" s="30">
        <f t="shared" si="57"/>
        <v>0</v>
      </c>
      <c r="S91" s="30">
        <f t="shared" si="57"/>
        <v>0</v>
      </c>
      <c r="T91" s="30">
        <f t="shared" si="57"/>
        <v>0</v>
      </c>
      <c r="U91" s="30">
        <f t="shared" si="57"/>
        <v>0</v>
      </c>
      <c r="V91" s="30">
        <f t="shared" si="57"/>
        <v>0</v>
      </c>
      <c r="W91" s="30">
        <f t="shared" si="57"/>
        <v>0</v>
      </c>
      <c r="X91" s="30">
        <f t="shared" si="57"/>
        <v>0</v>
      </c>
      <c r="Y91" s="30">
        <f t="shared" si="57"/>
        <v>0</v>
      </c>
      <c r="Z91" s="30">
        <f t="shared" si="57"/>
        <v>0</v>
      </c>
      <c r="AA91" s="30">
        <f t="shared" si="57"/>
        <v>0</v>
      </c>
      <c r="AB91" s="30">
        <f t="shared" si="57"/>
        <v>0</v>
      </c>
      <c r="AC91" s="30">
        <f t="shared" si="57"/>
        <v>0</v>
      </c>
      <c r="AD91" s="30">
        <f t="shared" si="57"/>
        <v>2710.6</v>
      </c>
      <c r="AE91" s="30">
        <f t="shared" si="57"/>
        <v>0</v>
      </c>
      <c r="AF91" s="31"/>
    </row>
    <row r="92" spans="1:32" x14ac:dyDescent="0.25">
      <c r="A92" s="32" t="s">
        <v>28</v>
      </c>
      <c r="B92" s="33"/>
      <c r="C92" s="34"/>
      <c r="D92" s="35"/>
      <c r="E92" s="34"/>
      <c r="F92" s="33"/>
      <c r="G92" s="33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31"/>
    </row>
    <row r="93" spans="1:32" x14ac:dyDescent="0.25">
      <c r="A93" s="32" t="s">
        <v>29</v>
      </c>
      <c r="B93" s="33"/>
      <c r="C93" s="34"/>
      <c r="D93" s="35"/>
      <c r="E93" s="34"/>
      <c r="F93" s="33"/>
      <c r="G93" s="33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31"/>
    </row>
    <row r="94" spans="1:32" x14ac:dyDescent="0.25">
      <c r="A94" s="32" t="s">
        <v>30</v>
      </c>
      <c r="B94" s="33">
        <f>J94+L94+N94+P94+R94+T94+V94+X94+Z94+AB94+AD94+H94</f>
        <v>2710.6</v>
      </c>
      <c r="C94" s="34">
        <f>H94+J94+L94</f>
        <v>0</v>
      </c>
      <c r="D94" s="35">
        <f>E94</f>
        <v>0</v>
      </c>
      <c r="E94" s="34">
        <f>SUM(I94,K94,M94,O94,Q94,S94,U94,W94,Y94,AA94,AC94,AE94)</f>
        <v>0</v>
      </c>
      <c r="F94" s="33">
        <f>IFERROR(E94/B94*100,0)</f>
        <v>0</v>
      </c>
      <c r="G94" s="33">
        <f>IFERROR(E94/C94*100,0)</f>
        <v>0</v>
      </c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>
        <v>2710.6</v>
      </c>
      <c r="AE94" s="27"/>
      <c r="AF94" s="31"/>
    </row>
    <row r="95" spans="1:32" x14ac:dyDescent="0.25">
      <c r="A95" s="36" t="s">
        <v>31</v>
      </c>
      <c r="B95" s="33"/>
      <c r="C95" s="34"/>
      <c r="D95" s="35"/>
      <c r="E95" s="34"/>
      <c r="F95" s="33"/>
      <c r="G95" s="33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31"/>
    </row>
    <row r="96" spans="1:32" x14ac:dyDescent="0.25">
      <c r="A96" s="95" t="s">
        <v>53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7"/>
    </row>
    <row r="97" spans="1:32" x14ac:dyDescent="0.25">
      <c r="A97" s="95" t="s">
        <v>33</v>
      </c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7"/>
    </row>
    <row r="98" spans="1:32" ht="123.75" x14ac:dyDescent="0.25">
      <c r="A98" s="42" t="s">
        <v>54</v>
      </c>
      <c r="B98" s="51"/>
      <c r="C98" s="52"/>
      <c r="D98" s="52"/>
      <c r="E98" s="52"/>
      <c r="F98" s="52"/>
      <c r="G98" s="52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6" t="s">
        <v>55</v>
      </c>
    </row>
    <row r="99" spans="1:32" x14ac:dyDescent="0.25">
      <c r="A99" s="20" t="s">
        <v>27</v>
      </c>
      <c r="B99" s="21">
        <f>B100+B101+B102</f>
        <v>6225.0999999999995</v>
      </c>
      <c r="C99" s="21">
        <f>C100+C101+C102</f>
        <v>4902.7</v>
      </c>
      <c r="D99" s="21">
        <f>D100+D101+D102</f>
        <v>3009.3999999999996</v>
      </c>
      <c r="E99" s="21">
        <f>E100+E101+E102</f>
        <v>3009.3999999999996</v>
      </c>
      <c r="F99" s="24">
        <f>IFERROR(E99/B99*100,0)</f>
        <v>48.342998506048097</v>
      </c>
      <c r="G99" s="24">
        <f>IFERROR(E99/C99*100,0)</f>
        <v>61.382503518469413</v>
      </c>
      <c r="H99" s="21">
        <f t="shared" ref="H99:AE99" si="58">H100+H101+H102</f>
        <v>864.9</v>
      </c>
      <c r="I99" s="21">
        <f t="shared" si="58"/>
        <v>691.6</v>
      </c>
      <c r="J99" s="21">
        <f t="shared" si="58"/>
        <v>3672.1</v>
      </c>
      <c r="K99" s="21">
        <f t="shared" si="58"/>
        <v>879.6</v>
      </c>
      <c r="L99" s="21">
        <f t="shared" si="58"/>
        <v>365.7</v>
      </c>
      <c r="M99" s="21">
        <f t="shared" si="58"/>
        <v>506.3</v>
      </c>
      <c r="N99" s="21">
        <f t="shared" si="58"/>
        <v>384.8</v>
      </c>
      <c r="O99" s="21">
        <f t="shared" si="58"/>
        <v>358.1</v>
      </c>
      <c r="P99" s="21">
        <f t="shared" si="58"/>
        <v>179.6</v>
      </c>
      <c r="Q99" s="21">
        <f>Q100+Q101+Q102</f>
        <v>435.7</v>
      </c>
      <c r="R99" s="21">
        <f>R100+R101+R102</f>
        <v>0</v>
      </c>
      <c r="S99" s="21">
        <f t="shared" si="58"/>
        <v>138.1</v>
      </c>
      <c r="T99" s="21">
        <f t="shared" si="58"/>
        <v>0</v>
      </c>
      <c r="U99" s="21">
        <f t="shared" si="58"/>
        <v>0</v>
      </c>
      <c r="V99" s="21">
        <f t="shared" si="58"/>
        <v>0</v>
      </c>
      <c r="W99" s="21">
        <f t="shared" si="58"/>
        <v>0</v>
      </c>
      <c r="X99" s="21">
        <f t="shared" si="58"/>
        <v>0</v>
      </c>
      <c r="Y99" s="21">
        <f t="shared" si="58"/>
        <v>0</v>
      </c>
      <c r="Z99" s="21">
        <f t="shared" si="58"/>
        <v>266.39999999999998</v>
      </c>
      <c r="AA99" s="21">
        <f t="shared" si="58"/>
        <v>0</v>
      </c>
      <c r="AB99" s="21">
        <f t="shared" si="58"/>
        <v>245.8</v>
      </c>
      <c r="AC99" s="21">
        <f t="shared" si="58"/>
        <v>0</v>
      </c>
      <c r="AD99" s="21">
        <f t="shared" si="58"/>
        <v>245.8</v>
      </c>
      <c r="AE99" s="21">
        <f t="shared" si="58"/>
        <v>0</v>
      </c>
      <c r="AF99" s="19"/>
    </row>
    <row r="100" spans="1:32" x14ac:dyDescent="0.25">
      <c r="A100" s="23" t="s">
        <v>28</v>
      </c>
      <c r="B100" s="24">
        <f t="shared" ref="B100:B103" si="59">J100+L100+N100+P100+R100+T100+V100+X100+Z100+AB100+AD100+H100</f>
        <v>0</v>
      </c>
      <c r="C100" s="24">
        <f t="shared" ref="C100:C103" si="60">SUM(H100)</f>
        <v>0</v>
      </c>
      <c r="D100" s="24">
        <f t="shared" ref="D100:D103" si="61">E100</f>
        <v>0</v>
      </c>
      <c r="E100" s="24">
        <f t="shared" ref="E100:E103" si="62">SUM(I100,K100,M100,O100,Q100,S100,U100,W100,Y100,AA100,AC100,AE100)</f>
        <v>0</v>
      </c>
      <c r="F100" s="24">
        <f>IFERROR(E100/B100*100,0)</f>
        <v>0</v>
      </c>
      <c r="G100" s="24">
        <f>IFERROR(E100/C100*100,0)</f>
        <v>0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19"/>
    </row>
    <row r="101" spans="1:32" x14ac:dyDescent="0.25">
      <c r="A101" s="23" t="s">
        <v>29</v>
      </c>
      <c r="B101" s="24">
        <f t="shared" si="59"/>
        <v>0</v>
      </c>
      <c r="C101" s="24">
        <f t="shared" si="60"/>
        <v>0</v>
      </c>
      <c r="D101" s="24">
        <f t="shared" si="61"/>
        <v>0</v>
      </c>
      <c r="E101" s="24">
        <f t="shared" si="62"/>
        <v>0</v>
      </c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19"/>
    </row>
    <row r="102" spans="1:32" x14ac:dyDescent="0.25">
      <c r="A102" s="23" t="s">
        <v>30</v>
      </c>
      <c r="B102" s="24">
        <f>J102+L102+N102+P102+R102+T102+V102+X102+Z102+AB102+AD102+H102</f>
        <v>6225.0999999999995</v>
      </c>
      <c r="C102" s="24">
        <f>H102+J102+L102</f>
        <v>4902.7</v>
      </c>
      <c r="D102" s="24">
        <f t="shared" si="61"/>
        <v>3009.3999999999996</v>
      </c>
      <c r="E102" s="24">
        <f>SUM(I102,K102,M102,O102,Q102,S102,U102,W102,Y102,AA102,AC102,AE102)</f>
        <v>3009.3999999999996</v>
      </c>
      <c r="F102" s="24">
        <f>IFERROR(E102/B102*100,0)</f>
        <v>48.342998506048097</v>
      </c>
      <c r="G102" s="24">
        <f>IFERROR(E102/C102*100,0)</f>
        <v>61.382503518469413</v>
      </c>
      <c r="H102" s="24">
        <v>864.9</v>
      </c>
      <c r="I102" s="24">
        <v>691.6</v>
      </c>
      <c r="J102" s="24">
        <v>3672.1</v>
      </c>
      <c r="K102" s="24">
        <v>879.6</v>
      </c>
      <c r="L102" s="24">
        <v>365.7</v>
      </c>
      <c r="M102" s="24">
        <v>506.3</v>
      </c>
      <c r="N102" s="24">
        <v>384.8</v>
      </c>
      <c r="O102" s="24">
        <v>358.1</v>
      </c>
      <c r="P102" s="24">
        <v>179.6</v>
      </c>
      <c r="Q102" s="24">
        <v>435.7</v>
      </c>
      <c r="R102" s="24">
        <v>0</v>
      </c>
      <c r="S102" s="24">
        <v>138.1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266.39999999999998</v>
      </c>
      <c r="AA102" s="24">
        <v>0</v>
      </c>
      <c r="AB102" s="24">
        <v>245.8</v>
      </c>
      <c r="AC102" s="24">
        <v>0</v>
      </c>
      <c r="AD102" s="24">
        <v>245.8</v>
      </c>
      <c r="AE102" s="24">
        <v>0</v>
      </c>
      <c r="AF102" s="19"/>
    </row>
    <row r="103" spans="1:32" x14ac:dyDescent="0.25">
      <c r="A103" s="23" t="s">
        <v>31</v>
      </c>
      <c r="B103" s="24">
        <f t="shared" si="59"/>
        <v>0</v>
      </c>
      <c r="C103" s="24">
        <f t="shared" si="60"/>
        <v>0</v>
      </c>
      <c r="D103" s="24">
        <f t="shared" si="61"/>
        <v>0</v>
      </c>
      <c r="E103" s="24">
        <f t="shared" si="62"/>
        <v>0</v>
      </c>
      <c r="F103" s="24">
        <f>IFERROR(E103/B103*100,0)</f>
        <v>0</v>
      </c>
      <c r="G103" s="24">
        <f>IFERROR(E103/C103*100,0)</f>
        <v>0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19"/>
    </row>
    <row r="104" spans="1:32" ht="409.5" x14ac:dyDescent="0.25">
      <c r="A104" s="42" t="s">
        <v>56</v>
      </c>
      <c r="B104" s="24"/>
      <c r="C104" s="53"/>
      <c r="D104" s="53"/>
      <c r="E104" s="53"/>
      <c r="F104" s="53"/>
      <c r="G104" s="53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69" t="s">
        <v>69</v>
      </c>
    </row>
    <row r="105" spans="1:32" x14ac:dyDescent="0.25">
      <c r="A105" s="20" t="s">
        <v>27</v>
      </c>
      <c r="B105" s="21">
        <f>B106+B107+B108+B109</f>
        <v>24540.301299999999</v>
      </c>
      <c r="C105" s="21">
        <f>C106+C107+C108+C109</f>
        <v>5144.3370000000004</v>
      </c>
      <c r="D105" s="21">
        <f>D106+D107+D108+D109</f>
        <v>18577.21</v>
      </c>
      <c r="E105" s="21">
        <f>E106+E107+E108+E109</f>
        <v>18577.21</v>
      </c>
      <c r="F105" s="24">
        <v>0</v>
      </c>
      <c r="G105" s="24">
        <v>0</v>
      </c>
      <c r="H105" s="21">
        <f>H106+H107+H108+H109</f>
        <v>1840.1669999999999</v>
      </c>
      <c r="I105" s="21">
        <f t="shared" ref="I105:AE105" si="63">I106+I107+I108+I109</f>
        <v>1840.17</v>
      </c>
      <c r="J105" s="21">
        <f t="shared" si="63"/>
        <v>1214.27</v>
      </c>
      <c r="K105" s="21">
        <f t="shared" si="63"/>
        <v>1103.78</v>
      </c>
      <c r="L105" s="21">
        <f t="shared" si="63"/>
        <v>2089.9</v>
      </c>
      <c r="M105" s="21">
        <f t="shared" si="63"/>
        <v>1900.1100000000001</v>
      </c>
      <c r="N105" s="21">
        <f t="shared" si="63"/>
        <v>2923.2709999999997</v>
      </c>
      <c r="O105" s="21">
        <f t="shared" si="63"/>
        <v>1545.22</v>
      </c>
      <c r="P105" s="21">
        <f t="shared" si="63"/>
        <v>7151.32</v>
      </c>
      <c r="Q105" s="21">
        <f>SUM(Q107:Q108)</f>
        <v>4084.4799999999996</v>
      </c>
      <c r="R105" s="21">
        <f t="shared" si="63"/>
        <v>3549.3666599999997</v>
      </c>
      <c r="S105" s="21">
        <f>SUM(S107:S108)</f>
        <v>3998.54</v>
      </c>
      <c r="T105" s="21">
        <f t="shared" si="63"/>
        <v>774.67</v>
      </c>
      <c r="U105" s="21">
        <f>U107+U108</f>
        <v>2761.12</v>
      </c>
      <c r="V105" s="21">
        <f t="shared" si="63"/>
        <v>938.06999999999994</v>
      </c>
      <c r="W105" s="21">
        <f>SUM(W108+W107)</f>
        <v>1343.79</v>
      </c>
      <c r="X105" s="21">
        <f t="shared" si="63"/>
        <v>1079.6666600000001</v>
      </c>
      <c r="Y105" s="21">
        <f t="shared" si="63"/>
        <v>0</v>
      </c>
      <c r="Z105" s="21">
        <f t="shared" si="63"/>
        <v>1973.9166599999999</v>
      </c>
      <c r="AA105" s="21">
        <f t="shared" si="63"/>
        <v>0</v>
      </c>
      <c r="AB105" s="21">
        <f t="shared" si="63"/>
        <v>991.41665999999998</v>
      </c>
      <c r="AC105" s="21">
        <f t="shared" si="63"/>
        <v>0</v>
      </c>
      <c r="AD105" s="21">
        <f t="shared" si="63"/>
        <v>14.26666</v>
      </c>
      <c r="AE105" s="21">
        <f t="shared" si="63"/>
        <v>0</v>
      </c>
      <c r="AF105" s="19"/>
    </row>
    <row r="106" spans="1:32" x14ac:dyDescent="0.25">
      <c r="A106" s="23" t="s">
        <v>28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  <c r="AE106" s="24">
        <v>0</v>
      </c>
      <c r="AF106" s="19"/>
    </row>
    <row r="107" spans="1:32" x14ac:dyDescent="0.25">
      <c r="A107" s="23" t="s">
        <v>29</v>
      </c>
      <c r="B107" s="24">
        <f t="shared" ref="B107:B109" si="64">J107+L107+N107+P107+R107+T107+V107+X107+Z107+AB107+AD107+H107</f>
        <v>8211.9950000000008</v>
      </c>
      <c r="C107" s="24">
        <f>H107+J107+L107</f>
        <v>372.46</v>
      </c>
      <c r="D107" s="24">
        <f t="shared" ref="D107:D109" si="65">E107</f>
        <v>7503.2699999999986</v>
      </c>
      <c r="E107" s="24">
        <f t="shared" ref="E107:E109" si="66">SUM(I107,K107,M107,O107,Q107,S107,U107,W107,Y107,AA107,AC107,AE107)</f>
        <v>7503.2699999999986</v>
      </c>
      <c r="F107" s="24"/>
      <c r="G107" s="24"/>
      <c r="H107" s="24">
        <v>0</v>
      </c>
      <c r="I107" s="24">
        <v>0</v>
      </c>
      <c r="J107" s="24">
        <v>0</v>
      </c>
      <c r="K107" s="24">
        <v>0</v>
      </c>
      <c r="L107" s="24">
        <v>372.46</v>
      </c>
      <c r="M107" s="24">
        <v>372.46</v>
      </c>
      <c r="N107" s="24">
        <v>1545.22</v>
      </c>
      <c r="O107" s="24">
        <v>1545.22</v>
      </c>
      <c r="P107" s="24">
        <v>3234.65</v>
      </c>
      <c r="Q107" s="24">
        <v>2493.14</v>
      </c>
      <c r="R107" s="24">
        <v>2435.1</v>
      </c>
      <c r="S107" s="24">
        <v>791.7</v>
      </c>
      <c r="T107" s="24">
        <v>0</v>
      </c>
      <c r="U107" s="24">
        <v>1662.35</v>
      </c>
      <c r="V107" s="24">
        <v>223.95</v>
      </c>
      <c r="W107" s="24">
        <v>638.4</v>
      </c>
      <c r="X107" s="24">
        <v>0</v>
      </c>
      <c r="Y107" s="24">
        <v>0</v>
      </c>
      <c r="Z107" s="24">
        <v>246.95249999999999</v>
      </c>
      <c r="AA107" s="24">
        <v>0</v>
      </c>
      <c r="AB107" s="24">
        <v>153.66249999999999</v>
      </c>
      <c r="AC107" s="24">
        <v>0</v>
      </c>
      <c r="AD107" s="24">
        <v>0</v>
      </c>
      <c r="AE107" s="24">
        <v>0</v>
      </c>
      <c r="AF107" s="19"/>
    </row>
    <row r="108" spans="1:32" ht="135.75" x14ac:dyDescent="0.25">
      <c r="A108" s="23" t="s">
        <v>30</v>
      </c>
      <c r="B108" s="24">
        <f t="shared" si="64"/>
        <v>16328.3063</v>
      </c>
      <c r="C108" s="24">
        <f>H108+J108+L108</f>
        <v>4771.8770000000004</v>
      </c>
      <c r="D108" s="24">
        <f t="shared" si="65"/>
        <v>11073.94</v>
      </c>
      <c r="E108" s="24">
        <f t="shared" si="66"/>
        <v>11073.94</v>
      </c>
      <c r="F108" s="24">
        <f>IFERROR(E108/B108*100,0)</f>
        <v>67.820506282393794</v>
      </c>
      <c r="G108" s="24">
        <f>IFERROR(E108/C108*100,0)</f>
        <v>232.06675276835509</v>
      </c>
      <c r="H108" s="24">
        <v>1840.1669999999999</v>
      </c>
      <c r="I108" s="24">
        <v>1840.17</v>
      </c>
      <c r="J108" s="24">
        <v>1214.27</v>
      </c>
      <c r="K108" s="24">
        <v>1103.78</v>
      </c>
      <c r="L108" s="24">
        <v>1717.44</v>
      </c>
      <c r="M108" s="24">
        <v>1527.65</v>
      </c>
      <c r="N108" s="24">
        <v>1378.0509999999999</v>
      </c>
      <c r="O108" s="24">
        <v>0</v>
      </c>
      <c r="P108" s="24">
        <v>3916.67</v>
      </c>
      <c r="Q108" s="24">
        <v>1591.34</v>
      </c>
      <c r="R108" s="24">
        <v>1114.26666</v>
      </c>
      <c r="S108" s="24">
        <v>3206.84</v>
      </c>
      <c r="T108" s="24">
        <v>774.67</v>
      </c>
      <c r="U108" s="24">
        <v>1098.77</v>
      </c>
      <c r="V108" s="24">
        <v>714.12</v>
      </c>
      <c r="W108" s="24">
        <v>705.39</v>
      </c>
      <c r="X108" s="24">
        <v>1079.6666600000001</v>
      </c>
      <c r="Y108" s="24">
        <v>0</v>
      </c>
      <c r="Z108" s="24">
        <v>1726.96416</v>
      </c>
      <c r="AA108" s="24">
        <v>0</v>
      </c>
      <c r="AB108" s="24">
        <v>837.75415999999996</v>
      </c>
      <c r="AC108" s="24">
        <v>0</v>
      </c>
      <c r="AD108" s="24">
        <v>14.26666</v>
      </c>
      <c r="AE108" s="24">
        <v>0</v>
      </c>
      <c r="AF108" s="71" t="s">
        <v>57</v>
      </c>
    </row>
    <row r="109" spans="1:32" x14ac:dyDescent="0.25">
      <c r="A109" s="23" t="s">
        <v>31</v>
      </c>
      <c r="B109" s="24">
        <f t="shared" si="64"/>
        <v>0</v>
      </c>
      <c r="C109" s="24">
        <f>H109+J109+L109+N109+P109+R109+T109+V109+X109+Z109+AB109+AD109</f>
        <v>0</v>
      </c>
      <c r="D109" s="24">
        <f t="shared" si="65"/>
        <v>0</v>
      </c>
      <c r="E109" s="24">
        <f t="shared" si="66"/>
        <v>0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19"/>
    </row>
    <row r="110" spans="1:32" x14ac:dyDescent="0.25">
      <c r="A110" s="95" t="s">
        <v>58</v>
      </c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7"/>
    </row>
    <row r="111" spans="1:32" x14ac:dyDescent="0.25">
      <c r="A111" s="95" t="s">
        <v>33</v>
      </c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7"/>
    </row>
    <row r="112" spans="1:32" ht="49.5" x14ac:dyDescent="0.25">
      <c r="A112" s="54" t="s">
        <v>59</v>
      </c>
      <c r="B112" s="55"/>
      <c r="C112" s="56"/>
      <c r="D112" s="56"/>
      <c r="E112" s="56"/>
      <c r="F112" s="56"/>
      <c r="G112" s="56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19"/>
    </row>
    <row r="113" spans="1:32" x14ac:dyDescent="0.25">
      <c r="A113" s="20" t="s">
        <v>27</v>
      </c>
      <c r="B113" s="21">
        <f>B114+B115+B116+B117</f>
        <v>7595.7899999999991</v>
      </c>
      <c r="C113" s="21">
        <f>C114+C115+C116+C117</f>
        <v>2262.1779999999999</v>
      </c>
      <c r="D113" s="21">
        <f>D114+D115+D116+D117</f>
        <v>5255.6570000000011</v>
      </c>
      <c r="E113" s="21">
        <f>E114+E115+E116+E117</f>
        <v>5255.6570000000011</v>
      </c>
      <c r="F113" s="24">
        <f>IFERROR(E113/B113*100,0)</f>
        <v>69.191710144698604</v>
      </c>
      <c r="G113" s="24">
        <f>IFERROR(E113/C113*100,0)</f>
        <v>232.32729696778952</v>
      </c>
      <c r="H113" s="21">
        <f>H114+H115+H116+H117</f>
        <v>1041.415</v>
      </c>
      <c r="I113" s="21">
        <f t="shared" ref="I113:AE113" si="67">I114+I115+I116+I117</f>
        <v>647.00599999999997</v>
      </c>
      <c r="J113" s="21">
        <f t="shared" si="67"/>
        <v>637.91399999999999</v>
      </c>
      <c r="K113" s="21">
        <f>K114+K115+K116+K117</f>
        <v>662.84900000000005</v>
      </c>
      <c r="L113" s="21">
        <f t="shared" si="67"/>
        <v>506.85899999999998</v>
      </c>
      <c r="M113" s="21">
        <f t="shared" si="67"/>
        <v>510.65899999999999</v>
      </c>
      <c r="N113" s="21">
        <f t="shared" si="67"/>
        <v>746.16800000000001</v>
      </c>
      <c r="O113" s="21">
        <f t="shared" si="67"/>
        <v>509.983</v>
      </c>
      <c r="P113" s="21">
        <f t="shared" si="67"/>
        <v>655.12099999999998</v>
      </c>
      <c r="Q113" s="21">
        <f t="shared" si="67"/>
        <v>774.42</v>
      </c>
      <c r="R113" s="21">
        <f t="shared" si="67"/>
        <v>506.85899999999998</v>
      </c>
      <c r="S113" s="21">
        <f t="shared" si="67"/>
        <v>709.31</v>
      </c>
      <c r="T113" s="21">
        <f t="shared" si="67"/>
        <v>746.16800000000001</v>
      </c>
      <c r="U113" s="21">
        <f t="shared" si="67"/>
        <v>837.83</v>
      </c>
      <c r="V113" s="21">
        <f t="shared" si="67"/>
        <v>579.13099999999997</v>
      </c>
      <c r="W113" s="21">
        <f t="shared" si="67"/>
        <v>603.6</v>
      </c>
      <c r="X113" s="21">
        <f t="shared" si="67"/>
        <v>506.85899999999998</v>
      </c>
      <c r="Y113" s="21">
        <f t="shared" si="67"/>
        <v>0</v>
      </c>
      <c r="Z113" s="21">
        <f t="shared" si="67"/>
        <v>746.16800000000001</v>
      </c>
      <c r="AA113" s="21">
        <f t="shared" si="67"/>
        <v>0</v>
      </c>
      <c r="AB113" s="21">
        <f t="shared" si="67"/>
        <v>563.83399999999995</v>
      </c>
      <c r="AC113" s="21">
        <f t="shared" si="67"/>
        <v>0</v>
      </c>
      <c r="AD113" s="21">
        <f t="shared" si="67"/>
        <v>359.29399999999998</v>
      </c>
      <c r="AE113" s="21">
        <f t="shared" si="67"/>
        <v>0</v>
      </c>
      <c r="AF113" s="19"/>
    </row>
    <row r="114" spans="1:32" x14ac:dyDescent="0.25">
      <c r="A114" s="23" t="s">
        <v>28</v>
      </c>
      <c r="B114" s="24">
        <f t="shared" ref="B114:B117" si="68">J114+L114+N114+P114+R114+T114+V114+X114+Z114+AB114+AD114+H114</f>
        <v>0</v>
      </c>
      <c r="C114" s="24">
        <f>H114+J114+L114+N114+P114+R114+T114+V114+X114+Z114+AB114+AD114</f>
        <v>0</v>
      </c>
      <c r="D114" s="24">
        <f t="shared" ref="D114:D117" si="69">E114</f>
        <v>0</v>
      </c>
      <c r="E114" s="24">
        <f t="shared" ref="E114:E117" si="70">SUM(I114,K114,M114,O114,Q114,S114,U114,W114,Y114,AA114,AC114,AE114)</f>
        <v>0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19"/>
    </row>
    <row r="115" spans="1:32" x14ac:dyDescent="0.25">
      <c r="A115" s="23" t="s">
        <v>29</v>
      </c>
      <c r="B115" s="24">
        <f t="shared" si="68"/>
        <v>75.989999999999995</v>
      </c>
      <c r="C115" s="24">
        <f>H115+J115+L115+N115+P115+R115+T115+V115+X115+Z115+AB115+AD115</f>
        <v>75.989999999999995</v>
      </c>
      <c r="D115" s="24">
        <f t="shared" si="69"/>
        <v>0</v>
      </c>
      <c r="E115" s="24">
        <f t="shared" si="70"/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57">
        <v>0</v>
      </c>
      <c r="N115" s="24">
        <v>0</v>
      </c>
      <c r="O115" s="24">
        <v>0</v>
      </c>
      <c r="P115" s="24">
        <v>75.989999999999995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19"/>
    </row>
    <row r="116" spans="1:32" x14ac:dyDescent="0.25">
      <c r="A116" s="23" t="s">
        <v>30</v>
      </c>
      <c r="B116" s="24">
        <f t="shared" si="68"/>
        <v>7519.7999999999993</v>
      </c>
      <c r="C116" s="24">
        <f>H116+J116+L116</f>
        <v>2186.1880000000001</v>
      </c>
      <c r="D116" s="24">
        <f t="shared" si="69"/>
        <v>5255.6570000000011</v>
      </c>
      <c r="E116" s="24">
        <f t="shared" si="70"/>
        <v>5255.6570000000011</v>
      </c>
      <c r="F116" s="24">
        <f>IFERROR(E116/B116*100,0)</f>
        <v>69.89091465198544</v>
      </c>
      <c r="G116" s="24">
        <f>IFERROR(E116/C116*100,0)</f>
        <v>240.4027924405404</v>
      </c>
      <c r="H116" s="24">
        <v>1041.415</v>
      </c>
      <c r="I116" s="24">
        <v>647.00599999999997</v>
      </c>
      <c r="J116" s="24">
        <v>637.91399999999999</v>
      </c>
      <c r="K116" s="24">
        <v>662.84900000000005</v>
      </c>
      <c r="L116" s="24">
        <v>506.85899999999998</v>
      </c>
      <c r="M116" s="85">
        <v>510.65899999999999</v>
      </c>
      <c r="N116" s="24">
        <v>746.16800000000001</v>
      </c>
      <c r="O116" s="24">
        <v>509.983</v>
      </c>
      <c r="P116" s="24">
        <v>579.13099999999997</v>
      </c>
      <c r="Q116" s="24">
        <v>774.42</v>
      </c>
      <c r="R116" s="24">
        <v>506.85899999999998</v>
      </c>
      <c r="S116" s="24">
        <v>709.31</v>
      </c>
      <c r="T116" s="24">
        <v>746.16800000000001</v>
      </c>
      <c r="U116" s="24">
        <v>837.83</v>
      </c>
      <c r="V116" s="24">
        <v>579.13099999999997</v>
      </c>
      <c r="W116" s="24">
        <v>603.6</v>
      </c>
      <c r="X116" s="24">
        <v>506.85899999999998</v>
      </c>
      <c r="Y116" s="24"/>
      <c r="Z116" s="24">
        <v>746.16800000000001</v>
      </c>
      <c r="AA116" s="24"/>
      <c r="AB116" s="24">
        <v>563.83399999999995</v>
      </c>
      <c r="AC116" s="24"/>
      <c r="AD116" s="24">
        <v>359.29399999999998</v>
      </c>
      <c r="AE116" s="24"/>
      <c r="AF116" s="58"/>
    </row>
    <row r="117" spans="1:32" x14ac:dyDescent="0.25">
      <c r="A117" s="23" t="s">
        <v>31</v>
      </c>
      <c r="B117" s="24">
        <f t="shared" si="68"/>
        <v>0</v>
      </c>
      <c r="C117" s="24">
        <f>H117+J117+L117+N117+P117+R117+T117+V117+X117+Z117+AB117+AD117</f>
        <v>0</v>
      </c>
      <c r="D117" s="24">
        <f t="shared" si="69"/>
        <v>0</v>
      </c>
      <c r="E117" s="24">
        <f t="shared" si="70"/>
        <v>0</v>
      </c>
      <c r="F117" s="24"/>
      <c r="G117" s="24"/>
      <c r="H117" s="24"/>
      <c r="I117" s="24"/>
      <c r="J117" s="24"/>
      <c r="K117" s="24"/>
      <c r="L117" s="24"/>
      <c r="M117" s="59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19"/>
    </row>
    <row r="118" spans="1:32" x14ac:dyDescent="0.25">
      <c r="A118" s="95" t="s">
        <v>60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7"/>
    </row>
    <row r="119" spans="1:32" x14ac:dyDescent="0.25">
      <c r="A119" s="95" t="s">
        <v>33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7"/>
    </row>
    <row r="120" spans="1:32" ht="251.25" customHeight="1" x14ac:dyDescent="0.25">
      <c r="A120" s="16" t="s">
        <v>61</v>
      </c>
      <c r="B120" s="60"/>
      <c r="C120" s="61"/>
      <c r="D120" s="61"/>
      <c r="E120" s="61"/>
      <c r="F120" s="61"/>
      <c r="G120" s="61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70" t="s">
        <v>62</v>
      </c>
    </row>
    <row r="121" spans="1:32" x14ac:dyDescent="0.25">
      <c r="A121" s="62" t="s">
        <v>27</v>
      </c>
      <c r="B121" s="21">
        <f>B122+B123+B124+B125</f>
        <v>249</v>
      </c>
      <c r="C121" s="21">
        <f>C122+C123+C124+C125</f>
        <v>210.70859999999999</v>
      </c>
      <c r="D121" s="21">
        <f>D122+D123+D124+D125</f>
        <v>43.6</v>
      </c>
      <c r="E121" s="21">
        <f>E122+E123+E124+E125</f>
        <v>43.6</v>
      </c>
      <c r="F121" s="24">
        <f>IFERROR(E121/B121*100,0)</f>
        <v>17.510040160642571</v>
      </c>
      <c r="G121" s="24">
        <f>IFERROR(E121/C121*100,0)</f>
        <v>20.692083759277033</v>
      </c>
      <c r="H121" s="21">
        <f t="shared" ref="H121:AE121" si="71">H122+H123+H124+H125</f>
        <v>0</v>
      </c>
      <c r="I121" s="21">
        <f t="shared" si="71"/>
        <v>0</v>
      </c>
      <c r="J121" s="21">
        <f t="shared" si="71"/>
        <v>210.70859999999999</v>
      </c>
      <c r="K121" s="21">
        <f t="shared" si="71"/>
        <v>17.600000000000001</v>
      </c>
      <c r="L121" s="21">
        <f t="shared" si="71"/>
        <v>0</v>
      </c>
      <c r="M121" s="21">
        <f t="shared" si="71"/>
        <v>26</v>
      </c>
      <c r="N121" s="21">
        <f t="shared" si="71"/>
        <v>0</v>
      </c>
      <c r="O121" s="21">
        <f t="shared" si="71"/>
        <v>0</v>
      </c>
      <c r="P121" s="21">
        <f t="shared" si="71"/>
        <v>0</v>
      </c>
      <c r="Q121" s="21">
        <f t="shared" si="71"/>
        <v>0</v>
      </c>
      <c r="R121" s="21">
        <f t="shared" si="71"/>
        <v>0</v>
      </c>
      <c r="S121" s="21">
        <f t="shared" si="71"/>
        <v>0</v>
      </c>
      <c r="T121" s="21">
        <f t="shared" si="71"/>
        <v>0</v>
      </c>
      <c r="U121" s="21">
        <f t="shared" si="71"/>
        <v>0</v>
      </c>
      <c r="V121" s="21">
        <f t="shared" si="71"/>
        <v>0</v>
      </c>
      <c r="W121" s="21">
        <f t="shared" si="71"/>
        <v>0</v>
      </c>
      <c r="X121" s="21">
        <f t="shared" si="71"/>
        <v>38.291400000000003</v>
      </c>
      <c r="Y121" s="21">
        <f t="shared" si="71"/>
        <v>0</v>
      </c>
      <c r="Z121" s="21">
        <f t="shared" si="71"/>
        <v>0</v>
      </c>
      <c r="AA121" s="21">
        <f t="shared" si="71"/>
        <v>0</v>
      </c>
      <c r="AB121" s="21">
        <f t="shared" si="71"/>
        <v>0</v>
      </c>
      <c r="AC121" s="21">
        <f t="shared" si="71"/>
        <v>0</v>
      </c>
      <c r="AD121" s="21">
        <f t="shared" si="71"/>
        <v>0</v>
      </c>
      <c r="AE121" s="21">
        <f t="shared" si="71"/>
        <v>0</v>
      </c>
      <c r="AF121" s="19"/>
    </row>
    <row r="122" spans="1:32" x14ac:dyDescent="0.25">
      <c r="A122" s="63" t="s">
        <v>28</v>
      </c>
      <c r="B122" s="24">
        <f t="shared" ref="B122:B125" si="72">J122+L122+N122+P122+R122+T122+V122+X122+Z122+AB122+AD122+H122</f>
        <v>0</v>
      </c>
      <c r="C122" s="24">
        <f>H122+J122+L122+N122+P122+R122+T122+V122+X122+Z122+AB122+AD122</f>
        <v>0</v>
      </c>
      <c r="D122" s="24">
        <f t="shared" ref="D122:D125" si="73">E122</f>
        <v>0</v>
      </c>
      <c r="E122" s="24">
        <f t="shared" ref="E122:E125" si="74">SUM(I122,K122,M122,O122,Q122,S122,U122,W122,Y122,AA122,AC122,AE122)</f>
        <v>0</v>
      </c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19"/>
    </row>
    <row r="123" spans="1:32" x14ac:dyDescent="0.25">
      <c r="A123" s="63" t="s">
        <v>29</v>
      </c>
      <c r="B123" s="24">
        <f t="shared" si="72"/>
        <v>0</v>
      </c>
      <c r="C123" s="24">
        <f>H123+J123+L123+N123+P123+R123+T123+V123+X123+Z123+AB123+AD123</f>
        <v>0</v>
      </c>
      <c r="D123" s="24">
        <f t="shared" si="73"/>
        <v>0</v>
      </c>
      <c r="E123" s="24">
        <f t="shared" si="74"/>
        <v>0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19"/>
    </row>
    <row r="124" spans="1:32" x14ac:dyDescent="0.25">
      <c r="A124" s="63" t="s">
        <v>30</v>
      </c>
      <c r="B124" s="24">
        <f t="shared" si="72"/>
        <v>249</v>
      </c>
      <c r="C124" s="24">
        <f>H124+J124+L124</f>
        <v>210.70859999999999</v>
      </c>
      <c r="D124" s="24">
        <f t="shared" si="73"/>
        <v>43.6</v>
      </c>
      <c r="E124" s="24">
        <f t="shared" si="74"/>
        <v>43.6</v>
      </c>
      <c r="F124" s="24">
        <f>IFERROR(E124/B124*100,0)</f>
        <v>17.510040160642571</v>
      </c>
      <c r="G124" s="24">
        <f>IFERROR(E124/C124*100,0)</f>
        <v>20.692083759277033</v>
      </c>
      <c r="H124" s="24"/>
      <c r="I124" s="24"/>
      <c r="J124" s="24">
        <v>210.70859999999999</v>
      </c>
      <c r="K124" s="24">
        <v>17.600000000000001</v>
      </c>
      <c r="L124" s="24">
        <v>0</v>
      </c>
      <c r="M124" s="24">
        <v>26</v>
      </c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>
        <v>38.291400000000003</v>
      </c>
      <c r="Y124" s="24"/>
      <c r="Z124" s="24"/>
      <c r="AA124" s="24"/>
      <c r="AB124" s="24"/>
      <c r="AC124" s="24"/>
      <c r="AD124" s="24"/>
      <c r="AE124" s="24"/>
      <c r="AF124" s="19"/>
    </row>
    <row r="125" spans="1:32" x14ac:dyDescent="0.25">
      <c r="A125" s="63" t="s">
        <v>31</v>
      </c>
      <c r="B125" s="24">
        <f t="shared" si="72"/>
        <v>0</v>
      </c>
      <c r="C125" s="24">
        <f>H125+J125+L125+N125+P125+R125+T125+V125+X125+Z125+AB125+AD125</f>
        <v>0</v>
      </c>
      <c r="D125" s="24">
        <f t="shared" si="73"/>
        <v>0</v>
      </c>
      <c r="E125" s="24">
        <f t="shared" si="74"/>
        <v>0</v>
      </c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19"/>
    </row>
    <row r="126" spans="1:32" ht="83.25" customHeight="1" x14ac:dyDescent="0.25">
      <c r="A126" s="16" t="s">
        <v>63</v>
      </c>
      <c r="B126" s="60"/>
      <c r="C126" s="61"/>
      <c r="D126" s="61"/>
      <c r="E126" s="61"/>
      <c r="F126" s="61"/>
      <c r="G126" s="61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19"/>
    </row>
    <row r="127" spans="1:32" x14ac:dyDescent="0.25">
      <c r="A127" s="62" t="s">
        <v>27</v>
      </c>
      <c r="B127" s="21">
        <f>B128+B129+B130+B131</f>
        <v>0</v>
      </c>
      <c r="C127" s="21">
        <f>C128+C129+C130+C131</f>
        <v>0</v>
      </c>
      <c r="D127" s="21">
        <f>D128+D129+D130+D131</f>
        <v>0</v>
      </c>
      <c r="E127" s="21">
        <f>E128+E129+E130+E131</f>
        <v>0</v>
      </c>
      <c r="F127" s="24">
        <f>IFERROR(E127/B127*100,0)</f>
        <v>0</v>
      </c>
      <c r="G127" s="24">
        <f>IFERROR(E127/C127*100,0)</f>
        <v>0</v>
      </c>
      <c r="H127" s="21">
        <f t="shared" ref="H127:AE127" si="75">H128+H129+H130+H131</f>
        <v>0</v>
      </c>
      <c r="I127" s="21">
        <f t="shared" si="75"/>
        <v>0</v>
      </c>
      <c r="J127" s="21">
        <f t="shared" si="75"/>
        <v>0</v>
      </c>
      <c r="K127" s="21">
        <f t="shared" si="75"/>
        <v>0</v>
      </c>
      <c r="L127" s="21">
        <f t="shared" si="75"/>
        <v>0</v>
      </c>
      <c r="M127" s="21">
        <f t="shared" si="75"/>
        <v>0</v>
      </c>
      <c r="N127" s="21">
        <f t="shared" si="75"/>
        <v>0</v>
      </c>
      <c r="O127" s="21">
        <f t="shared" si="75"/>
        <v>0</v>
      </c>
      <c r="P127" s="21">
        <f t="shared" si="75"/>
        <v>0</v>
      </c>
      <c r="Q127" s="21">
        <f t="shared" si="75"/>
        <v>0</v>
      </c>
      <c r="R127" s="21">
        <f t="shared" si="75"/>
        <v>0</v>
      </c>
      <c r="S127" s="21">
        <f t="shared" si="75"/>
        <v>0</v>
      </c>
      <c r="T127" s="21">
        <f t="shared" si="75"/>
        <v>0</v>
      </c>
      <c r="U127" s="21">
        <f t="shared" si="75"/>
        <v>0</v>
      </c>
      <c r="V127" s="21">
        <f t="shared" si="75"/>
        <v>0</v>
      </c>
      <c r="W127" s="21">
        <f t="shared" si="75"/>
        <v>0</v>
      </c>
      <c r="X127" s="21">
        <f t="shared" si="75"/>
        <v>0</v>
      </c>
      <c r="Y127" s="21">
        <f t="shared" si="75"/>
        <v>0</v>
      </c>
      <c r="Z127" s="21">
        <f t="shared" si="75"/>
        <v>0</v>
      </c>
      <c r="AA127" s="21">
        <f t="shared" si="75"/>
        <v>0</v>
      </c>
      <c r="AB127" s="21">
        <f t="shared" si="75"/>
        <v>0</v>
      </c>
      <c r="AC127" s="21">
        <f t="shared" si="75"/>
        <v>0</v>
      </c>
      <c r="AD127" s="21">
        <f t="shared" si="75"/>
        <v>0</v>
      </c>
      <c r="AE127" s="21">
        <f t="shared" si="75"/>
        <v>0</v>
      </c>
      <c r="AF127" s="19"/>
    </row>
    <row r="128" spans="1:32" x14ac:dyDescent="0.25">
      <c r="A128" s="63" t="s">
        <v>28</v>
      </c>
      <c r="B128" s="24">
        <f t="shared" ref="B128:B131" si="76">J128+L128+N128+P128+R128+T128+V128+X128+Z128+AB128+AD128+H128</f>
        <v>0</v>
      </c>
      <c r="C128" s="24">
        <f t="shared" ref="C128:C131" si="77">SUM(H128)</f>
        <v>0</v>
      </c>
      <c r="D128" s="24">
        <f t="shared" ref="D128:D131" si="78">E128</f>
        <v>0</v>
      </c>
      <c r="E128" s="24">
        <f t="shared" ref="E128:E131" si="79">SUM(I128,K128,M128,O128,Q128,S128,U128,W128,Y128,AA128,AC128,AE128)</f>
        <v>0</v>
      </c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19"/>
    </row>
    <row r="129" spans="1:32" x14ac:dyDescent="0.25">
      <c r="A129" s="63" t="s">
        <v>29</v>
      </c>
      <c r="B129" s="24">
        <f t="shared" si="76"/>
        <v>0</v>
      </c>
      <c r="C129" s="24">
        <f t="shared" si="77"/>
        <v>0</v>
      </c>
      <c r="D129" s="24">
        <f t="shared" si="78"/>
        <v>0</v>
      </c>
      <c r="E129" s="24">
        <f t="shared" si="79"/>
        <v>0</v>
      </c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19"/>
    </row>
    <row r="130" spans="1:32" x14ac:dyDescent="0.25">
      <c r="A130" s="63" t="s">
        <v>30</v>
      </c>
      <c r="B130" s="24">
        <f t="shared" si="76"/>
        <v>0</v>
      </c>
      <c r="C130" s="24">
        <f t="shared" si="77"/>
        <v>0</v>
      </c>
      <c r="D130" s="24">
        <f t="shared" si="78"/>
        <v>0</v>
      </c>
      <c r="E130" s="24">
        <f t="shared" si="79"/>
        <v>0</v>
      </c>
      <c r="F130" s="24">
        <f>IFERROR(E130/B130*100,0)</f>
        <v>0</v>
      </c>
      <c r="G130" s="24">
        <f>IFERROR(E130/C130*100,0)</f>
        <v>0</v>
      </c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19"/>
    </row>
    <row r="131" spans="1:32" x14ac:dyDescent="0.25">
      <c r="A131" s="63" t="s">
        <v>31</v>
      </c>
      <c r="B131" s="24">
        <f t="shared" si="76"/>
        <v>0</v>
      </c>
      <c r="C131" s="24">
        <f t="shared" si="77"/>
        <v>0</v>
      </c>
      <c r="D131" s="24">
        <f t="shared" si="78"/>
        <v>0</v>
      </c>
      <c r="E131" s="24">
        <f t="shared" si="79"/>
        <v>0</v>
      </c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19"/>
    </row>
    <row r="132" spans="1:32" ht="68.25" customHeight="1" x14ac:dyDescent="0.25">
      <c r="A132" s="16" t="s">
        <v>64</v>
      </c>
      <c r="B132" s="60"/>
      <c r="C132" s="61"/>
      <c r="D132" s="61"/>
      <c r="E132" s="61"/>
      <c r="F132" s="61"/>
      <c r="G132" s="61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19"/>
    </row>
    <row r="133" spans="1:32" x14ac:dyDescent="0.25">
      <c r="A133" s="62" t="s">
        <v>27</v>
      </c>
      <c r="B133" s="21">
        <f>B134+B135+B136+B137</f>
        <v>0</v>
      </c>
      <c r="C133" s="21">
        <f>C134+C135+C136+C137</f>
        <v>0</v>
      </c>
      <c r="D133" s="21">
        <f>D134+D135+D136+D137</f>
        <v>0</v>
      </c>
      <c r="E133" s="21">
        <f>E134+E135+E136+E137</f>
        <v>0</v>
      </c>
      <c r="F133" s="24">
        <f>IFERROR(E133/B133*100,0)</f>
        <v>0</v>
      </c>
      <c r="G133" s="24">
        <f>IFERROR(E133/C133*100,0)</f>
        <v>0</v>
      </c>
      <c r="H133" s="21">
        <f t="shared" ref="H133:AE133" si="80">H134+H135+H136+H137</f>
        <v>0</v>
      </c>
      <c r="I133" s="21">
        <f t="shared" si="80"/>
        <v>0</v>
      </c>
      <c r="J133" s="21">
        <f t="shared" si="80"/>
        <v>0</v>
      </c>
      <c r="K133" s="21">
        <f t="shared" si="80"/>
        <v>0</v>
      </c>
      <c r="L133" s="21">
        <f t="shared" si="80"/>
        <v>0</v>
      </c>
      <c r="M133" s="21">
        <f t="shared" si="80"/>
        <v>0</v>
      </c>
      <c r="N133" s="21">
        <f t="shared" si="80"/>
        <v>0</v>
      </c>
      <c r="O133" s="21">
        <f t="shared" si="80"/>
        <v>0</v>
      </c>
      <c r="P133" s="21">
        <f t="shared" si="80"/>
        <v>0</v>
      </c>
      <c r="Q133" s="21">
        <f t="shared" si="80"/>
        <v>0</v>
      </c>
      <c r="R133" s="21">
        <f t="shared" si="80"/>
        <v>0</v>
      </c>
      <c r="S133" s="21">
        <f t="shared" si="80"/>
        <v>0</v>
      </c>
      <c r="T133" s="21">
        <f t="shared" si="80"/>
        <v>0</v>
      </c>
      <c r="U133" s="21">
        <f t="shared" si="80"/>
        <v>0</v>
      </c>
      <c r="V133" s="21">
        <f t="shared" si="80"/>
        <v>0</v>
      </c>
      <c r="W133" s="21">
        <f t="shared" si="80"/>
        <v>0</v>
      </c>
      <c r="X133" s="21">
        <f t="shared" si="80"/>
        <v>0</v>
      </c>
      <c r="Y133" s="21">
        <f t="shared" si="80"/>
        <v>0</v>
      </c>
      <c r="Z133" s="21">
        <f t="shared" si="80"/>
        <v>0</v>
      </c>
      <c r="AA133" s="21">
        <f t="shared" si="80"/>
        <v>0</v>
      </c>
      <c r="AB133" s="21">
        <f t="shared" si="80"/>
        <v>0</v>
      </c>
      <c r="AC133" s="21">
        <f t="shared" si="80"/>
        <v>0</v>
      </c>
      <c r="AD133" s="21">
        <f t="shared" si="80"/>
        <v>0</v>
      </c>
      <c r="AE133" s="21">
        <f t="shared" si="80"/>
        <v>0</v>
      </c>
      <c r="AF133" s="19"/>
    </row>
    <row r="134" spans="1:32" x14ac:dyDescent="0.25">
      <c r="A134" s="63" t="s">
        <v>28</v>
      </c>
      <c r="B134" s="24">
        <f t="shared" ref="B134:B137" si="81">J134+L134+N134+P134+R134+T134+V134+X134+Z134+AB134+AD134+H134</f>
        <v>0</v>
      </c>
      <c r="C134" s="24">
        <f t="shared" ref="C134:C137" si="82">SUM(H134)</f>
        <v>0</v>
      </c>
      <c r="D134" s="24">
        <f t="shared" ref="D134:D137" si="83">E134</f>
        <v>0</v>
      </c>
      <c r="E134" s="24">
        <f t="shared" ref="E134:E137" si="84">SUM(I134,K134,M134,O134,Q134,S134,U134,W134,Y134,AA134,AC134,AE134)</f>
        <v>0</v>
      </c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19"/>
    </row>
    <row r="135" spans="1:32" x14ac:dyDescent="0.25">
      <c r="A135" s="63" t="s">
        <v>29</v>
      </c>
      <c r="B135" s="24">
        <f t="shared" si="81"/>
        <v>0</v>
      </c>
      <c r="C135" s="24">
        <f t="shared" si="82"/>
        <v>0</v>
      </c>
      <c r="D135" s="24">
        <f t="shared" si="83"/>
        <v>0</v>
      </c>
      <c r="E135" s="24">
        <f t="shared" si="84"/>
        <v>0</v>
      </c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19"/>
    </row>
    <row r="136" spans="1:32" x14ac:dyDescent="0.25">
      <c r="A136" s="63" t="s">
        <v>30</v>
      </c>
      <c r="B136" s="24">
        <f t="shared" si="81"/>
        <v>0</v>
      </c>
      <c r="C136" s="24">
        <f t="shared" si="82"/>
        <v>0</v>
      </c>
      <c r="D136" s="24">
        <f t="shared" si="83"/>
        <v>0</v>
      </c>
      <c r="E136" s="24">
        <f t="shared" si="84"/>
        <v>0</v>
      </c>
      <c r="F136" s="24">
        <f>IFERROR(E136/B136*100,0)</f>
        <v>0</v>
      </c>
      <c r="G136" s="24">
        <f>IFERROR(E136/C136*100,0)</f>
        <v>0</v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19"/>
    </row>
    <row r="137" spans="1:32" x14ac:dyDescent="0.25">
      <c r="A137" s="63" t="s">
        <v>31</v>
      </c>
      <c r="B137" s="24">
        <f t="shared" si="81"/>
        <v>0</v>
      </c>
      <c r="C137" s="24">
        <f t="shared" si="82"/>
        <v>0</v>
      </c>
      <c r="D137" s="24">
        <f t="shared" si="83"/>
        <v>0</v>
      </c>
      <c r="E137" s="24">
        <f t="shared" si="84"/>
        <v>0</v>
      </c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19"/>
    </row>
    <row r="138" spans="1:32" x14ac:dyDescent="0.25">
      <c r="A138" s="64" t="s">
        <v>65</v>
      </c>
      <c r="B138" s="65">
        <f ca="1">B139+B140+B141+B142</f>
        <v>298053.67877999996</v>
      </c>
      <c r="C138" s="65">
        <f ca="1">C139+C140+C141</f>
        <v>105652.65931999998</v>
      </c>
      <c r="D138" s="65">
        <f ca="1">D139+D140+D141</f>
        <v>110630.83000000002</v>
      </c>
      <c r="E138" s="65">
        <f ca="1">E139+E140+E141</f>
        <v>110630.83000000002</v>
      </c>
      <c r="F138" s="65">
        <f t="shared" ref="F138:F152" ca="1" si="85">IFERROR(E138/B138*100,0)</f>
        <v>37.11775357138238</v>
      </c>
      <c r="G138" s="65">
        <f t="shared" ref="G138:V152" ca="1" si="86">IFERROR(E138/C138*100,0)</f>
        <v>104.711827143813</v>
      </c>
      <c r="H138" s="65">
        <f t="shared" ref="H138:AE138" ca="1" si="87">H139+H140+H141+H142</f>
        <v>44037.336600000002</v>
      </c>
      <c r="I138" s="65">
        <f t="shared" ca="1" si="87"/>
        <v>45180.282999999996</v>
      </c>
      <c r="J138" s="65">
        <f t="shared" ca="1" si="87"/>
        <v>33621.776099999988</v>
      </c>
      <c r="K138" s="65">
        <f t="shared" ca="1" si="87"/>
        <v>22511.485999999994</v>
      </c>
      <c r="L138" s="65">
        <f t="shared" ca="1" si="87"/>
        <v>27917.556619999999</v>
      </c>
      <c r="M138" s="65">
        <f t="shared" ca="1" si="87"/>
        <v>21624.206999999999</v>
      </c>
      <c r="N138" s="65">
        <f t="shared" ca="1" si="87"/>
        <v>31612.468099999998</v>
      </c>
      <c r="O138" s="65">
        <f t="shared" ca="1" si="87"/>
        <v>20540.434000000001</v>
      </c>
      <c r="P138" s="65">
        <f t="shared" ca="1" si="87"/>
        <v>29897.8056</v>
      </c>
      <c r="Q138" s="65">
        <f t="shared" ca="1" si="87"/>
        <v>774.42</v>
      </c>
      <c r="R138" s="65">
        <f t="shared" ca="1" si="87"/>
        <v>24939.145660000002</v>
      </c>
      <c r="S138" s="65">
        <f t="shared" ca="1" si="87"/>
        <v>0</v>
      </c>
      <c r="T138" s="65">
        <f t="shared" ca="1" si="87"/>
        <v>19852.039799999999</v>
      </c>
      <c r="U138" s="65">
        <f t="shared" ca="1" si="87"/>
        <v>0</v>
      </c>
      <c r="V138" s="65">
        <f t="shared" ca="1" si="87"/>
        <v>18274.712800000001</v>
      </c>
      <c r="W138" s="65">
        <f t="shared" ca="1" si="87"/>
        <v>0</v>
      </c>
      <c r="X138" s="65">
        <f t="shared" ca="1" si="87"/>
        <v>14365.533460000001</v>
      </c>
      <c r="Y138" s="65">
        <f t="shared" ca="1" si="87"/>
        <v>0</v>
      </c>
      <c r="Z138" s="65">
        <f t="shared" ca="1" si="87"/>
        <v>18109.728160000002</v>
      </c>
      <c r="AA138" s="65">
        <f t="shared" ca="1" si="87"/>
        <v>0</v>
      </c>
      <c r="AB138" s="65">
        <f t="shared" ca="1" si="87"/>
        <v>16560.870159999999</v>
      </c>
      <c r="AC138" s="65">
        <f t="shared" ca="1" si="87"/>
        <v>0</v>
      </c>
      <c r="AD138" s="65">
        <f t="shared" ca="1" si="87"/>
        <v>18864.705719999998</v>
      </c>
      <c r="AE138" s="65">
        <f t="shared" ca="1" si="87"/>
        <v>0</v>
      </c>
      <c r="AF138" s="65"/>
    </row>
    <row r="139" spans="1:32" x14ac:dyDescent="0.25">
      <c r="A139" s="66" t="s">
        <v>28</v>
      </c>
      <c r="B139" s="67">
        <f t="shared" ref="B139:E142" ca="1" si="88">B26+B62+B74+B100+B106+B114+B122+B80+B13+B128+B134</f>
        <v>0</v>
      </c>
      <c r="C139" s="67">
        <f t="shared" ca="1" si="88"/>
        <v>0</v>
      </c>
      <c r="D139" s="67">
        <f t="shared" ca="1" si="88"/>
        <v>0</v>
      </c>
      <c r="E139" s="67">
        <f t="shared" ca="1" si="88"/>
        <v>0</v>
      </c>
      <c r="F139" s="67">
        <f t="shared" ca="1" si="85"/>
        <v>0</v>
      </c>
      <c r="G139" s="67">
        <f t="shared" ca="1" si="86"/>
        <v>0</v>
      </c>
      <c r="H139" s="67">
        <f t="shared" ref="H139:AE142" ca="1" si="89">H26+H62+H74+H100+H106+H114+H122+H80+H13+H128+H134</f>
        <v>0</v>
      </c>
      <c r="I139" s="67">
        <f t="shared" ca="1" si="89"/>
        <v>0</v>
      </c>
      <c r="J139" s="67">
        <f t="shared" ca="1" si="89"/>
        <v>0</v>
      </c>
      <c r="K139" s="67">
        <f t="shared" ca="1" si="89"/>
        <v>0</v>
      </c>
      <c r="L139" s="67">
        <f t="shared" ca="1" si="89"/>
        <v>0</v>
      </c>
      <c r="M139" s="67">
        <f t="shared" ca="1" si="89"/>
        <v>0</v>
      </c>
      <c r="N139" s="67">
        <f t="shared" ca="1" si="89"/>
        <v>0</v>
      </c>
      <c r="O139" s="67">
        <f t="shared" ca="1" si="89"/>
        <v>0</v>
      </c>
      <c r="P139" s="67">
        <f t="shared" ca="1" si="89"/>
        <v>0</v>
      </c>
      <c r="Q139" s="67">
        <f t="shared" ca="1" si="89"/>
        <v>0</v>
      </c>
      <c r="R139" s="67">
        <f t="shared" ca="1" si="89"/>
        <v>0</v>
      </c>
      <c r="S139" s="67">
        <f t="shared" ca="1" si="89"/>
        <v>0</v>
      </c>
      <c r="T139" s="67">
        <f t="shared" ca="1" si="89"/>
        <v>0</v>
      </c>
      <c r="U139" s="67">
        <f t="shared" ca="1" si="89"/>
        <v>0</v>
      </c>
      <c r="V139" s="67">
        <f t="shared" ca="1" si="89"/>
        <v>0</v>
      </c>
      <c r="W139" s="67">
        <f t="shared" ca="1" si="89"/>
        <v>0</v>
      </c>
      <c r="X139" s="67">
        <f t="shared" ca="1" si="89"/>
        <v>0</v>
      </c>
      <c r="Y139" s="67">
        <f t="shared" ca="1" si="89"/>
        <v>0</v>
      </c>
      <c r="Z139" s="67">
        <f t="shared" ca="1" si="89"/>
        <v>0</v>
      </c>
      <c r="AA139" s="67">
        <f t="shared" ca="1" si="89"/>
        <v>0</v>
      </c>
      <c r="AB139" s="67">
        <f t="shared" ca="1" si="89"/>
        <v>0</v>
      </c>
      <c r="AC139" s="67">
        <f t="shared" ca="1" si="89"/>
        <v>0</v>
      </c>
      <c r="AD139" s="67">
        <f t="shared" ca="1" si="89"/>
        <v>0</v>
      </c>
      <c r="AE139" s="67">
        <f t="shared" ca="1" si="89"/>
        <v>0</v>
      </c>
      <c r="AF139" s="67"/>
    </row>
    <row r="140" spans="1:32" x14ac:dyDescent="0.25">
      <c r="A140" s="66" t="s">
        <v>29</v>
      </c>
      <c r="B140" s="67">
        <f t="shared" ca="1" si="88"/>
        <v>10029.184999999999</v>
      </c>
      <c r="C140" s="67">
        <f t="shared" ca="1" si="88"/>
        <v>448.45</v>
      </c>
      <c r="D140" s="67">
        <f t="shared" ca="1" si="88"/>
        <v>1917.68</v>
      </c>
      <c r="E140" s="67">
        <f t="shared" ca="1" si="88"/>
        <v>1917.68</v>
      </c>
      <c r="F140" s="67">
        <f t="shared" ca="1" si="85"/>
        <v>19.120995374998071</v>
      </c>
      <c r="G140" s="67">
        <f t="shared" ca="1" si="86"/>
        <v>427.62403835433156</v>
      </c>
      <c r="H140" s="67">
        <f t="shared" ca="1" si="89"/>
        <v>0</v>
      </c>
      <c r="I140" s="67">
        <f t="shared" ca="1" si="89"/>
        <v>0</v>
      </c>
      <c r="J140" s="67">
        <f t="shared" ca="1" si="89"/>
        <v>0</v>
      </c>
      <c r="K140" s="67">
        <f t="shared" ca="1" si="89"/>
        <v>0</v>
      </c>
      <c r="L140" s="67">
        <f t="shared" ca="1" si="89"/>
        <v>372.46</v>
      </c>
      <c r="M140" s="67">
        <f t="shared" ca="1" si="89"/>
        <v>372.46</v>
      </c>
      <c r="N140" s="67">
        <f t="shared" ca="1" si="89"/>
        <v>1545.22</v>
      </c>
      <c r="O140" s="67">
        <f t="shared" ca="1" si="89"/>
        <v>1545.22</v>
      </c>
      <c r="P140" s="67">
        <f t="shared" ca="1" si="89"/>
        <v>3310.64</v>
      </c>
      <c r="Q140" s="67">
        <f t="shared" ca="1" si="89"/>
        <v>0</v>
      </c>
      <c r="R140" s="67">
        <f t="shared" ca="1" si="89"/>
        <v>3525.7</v>
      </c>
      <c r="S140" s="67">
        <f t="shared" ca="1" si="89"/>
        <v>0</v>
      </c>
      <c r="T140" s="67">
        <f t="shared" ca="1" si="89"/>
        <v>650.6</v>
      </c>
      <c r="U140" s="67">
        <f t="shared" ca="1" si="89"/>
        <v>0</v>
      </c>
      <c r="V140" s="67">
        <f t="shared" ca="1" si="89"/>
        <v>223.95</v>
      </c>
      <c r="W140" s="67">
        <f t="shared" ca="1" si="89"/>
        <v>0</v>
      </c>
      <c r="X140" s="67">
        <f t="shared" ca="1" si="89"/>
        <v>0</v>
      </c>
      <c r="Y140" s="67">
        <f t="shared" ca="1" si="89"/>
        <v>0</v>
      </c>
      <c r="Z140" s="67">
        <f t="shared" ca="1" si="89"/>
        <v>246.95249999999999</v>
      </c>
      <c r="AA140" s="67">
        <f t="shared" ca="1" si="89"/>
        <v>0</v>
      </c>
      <c r="AB140" s="67">
        <f t="shared" ca="1" si="89"/>
        <v>153.66249999999999</v>
      </c>
      <c r="AC140" s="67">
        <f t="shared" ca="1" si="89"/>
        <v>0</v>
      </c>
      <c r="AD140" s="67">
        <f t="shared" ca="1" si="89"/>
        <v>0</v>
      </c>
      <c r="AE140" s="67">
        <f t="shared" ca="1" si="89"/>
        <v>0</v>
      </c>
      <c r="AF140" s="67"/>
    </row>
    <row r="141" spans="1:32" x14ac:dyDescent="0.25">
      <c r="A141" s="66" t="s">
        <v>30</v>
      </c>
      <c r="B141" s="67">
        <f t="shared" ca="1" si="88"/>
        <v>288024.49377999996</v>
      </c>
      <c r="C141" s="67">
        <f t="shared" ca="1" si="88"/>
        <v>105204.20931999998</v>
      </c>
      <c r="D141" s="67">
        <f t="shared" ca="1" si="88"/>
        <v>108713.15000000002</v>
      </c>
      <c r="E141" s="67">
        <f t="shared" ca="1" si="88"/>
        <v>108713.15000000002</v>
      </c>
      <c r="F141" s="67">
        <f t="shared" ca="1" si="85"/>
        <v>37.744411446839564</v>
      </c>
      <c r="G141" s="67">
        <f t="shared" ca="1" si="86"/>
        <v>103.33536148665581</v>
      </c>
      <c r="H141" s="67">
        <f t="shared" ca="1" si="89"/>
        <v>44037.336600000002</v>
      </c>
      <c r="I141" s="67">
        <f t="shared" ca="1" si="89"/>
        <v>45180.282999999996</v>
      </c>
      <c r="J141" s="67">
        <f t="shared" ca="1" si="89"/>
        <v>33621.776099999988</v>
      </c>
      <c r="K141" s="67">
        <f t="shared" ca="1" si="89"/>
        <v>22511.485999999994</v>
      </c>
      <c r="L141" s="67">
        <f t="shared" si="89"/>
        <v>25125.619200000001</v>
      </c>
      <c r="M141" s="67">
        <f t="shared" si="89"/>
        <v>21251.976999999999</v>
      </c>
      <c r="N141" s="67">
        <f t="shared" si="89"/>
        <v>30574.554099999998</v>
      </c>
      <c r="O141" s="67">
        <f t="shared" si="89"/>
        <v>18995.273999999998</v>
      </c>
      <c r="P141" s="67">
        <f t="shared" si="89"/>
        <v>28022.321599999996</v>
      </c>
      <c r="Q141" s="67">
        <f>Q28+Q64+Q76+Q102+Q108+Q116+Q124+Q82+Q15+Q130+Q136</f>
        <v>22773.949999999997</v>
      </c>
      <c r="R141" s="67">
        <f>R28+R64+R76+R102+R108+R116+R124+R82+R15+R130+R136</f>
        <v>22592.918659999999</v>
      </c>
      <c r="S141" s="67">
        <f t="shared" si="89"/>
        <v>24903.260999999999</v>
      </c>
      <c r="T141" s="67">
        <f t="shared" si="89"/>
        <v>22298.785799999998</v>
      </c>
      <c r="U141" s="67">
        <f t="shared" si="89"/>
        <v>20920.864000000001</v>
      </c>
      <c r="V141" s="67">
        <f t="shared" si="89"/>
        <v>20079.723000000002</v>
      </c>
      <c r="W141" s="67">
        <f t="shared" si="89"/>
        <v>6261.7100000000009</v>
      </c>
      <c r="X141" s="67">
        <f t="shared" si="89"/>
        <v>16362.030460000002</v>
      </c>
      <c r="Y141" s="67">
        <f t="shared" si="89"/>
        <v>0</v>
      </c>
      <c r="Z141" s="67">
        <f t="shared" si="89"/>
        <v>20789.916660000003</v>
      </c>
      <c r="AA141" s="67">
        <f t="shared" si="89"/>
        <v>0</v>
      </c>
      <c r="AB141" s="67">
        <f t="shared" si="89"/>
        <v>19507.15626</v>
      </c>
      <c r="AC141" s="67">
        <f t="shared" si="89"/>
        <v>0</v>
      </c>
      <c r="AD141" s="67">
        <f t="shared" si="89"/>
        <v>24399.024720000005</v>
      </c>
      <c r="AE141" s="67">
        <f t="shared" si="89"/>
        <v>0</v>
      </c>
      <c r="AF141" s="67"/>
    </row>
    <row r="142" spans="1:32" x14ac:dyDescent="0.25">
      <c r="A142" s="68" t="s">
        <v>31</v>
      </c>
      <c r="B142" s="67">
        <f t="shared" si="88"/>
        <v>0</v>
      </c>
      <c r="C142" s="67">
        <f ca="1">C29+C65+C77+C103+C109+C117+C125+C83+C16+C131+C137</f>
        <v>0</v>
      </c>
      <c r="D142" s="67">
        <f>D29+D65+D77+D103+D109+D117+D125+D83+D16+D131+D137</f>
        <v>10000</v>
      </c>
      <c r="E142" s="67">
        <f>E29+E65+E77+E103+E109+E117+E125+E83+E16+E131+E137</f>
        <v>10000</v>
      </c>
      <c r="F142" s="67">
        <f t="shared" si="85"/>
        <v>0</v>
      </c>
      <c r="G142" s="67">
        <f t="shared" ca="1" si="86"/>
        <v>0</v>
      </c>
      <c r="H142" s="67">
        <f t="shared" ca="1" si="89"/>
        <v>0</v>
      </c>
      <c r="I142" s="67">
        <f t="shared" ca="1" si="89"/>
        <v>0</v>
      </c>
      <c r="J142" s="67">
        <f t="shared" ca="1" si="89"/>
        <v>0</v>
      </c>
      <c r="K142" s="67">
        <f t="shared" ca="1" si="89"/>
        <v>0</v>
      </c>
      <c r="L142" s="67">
        <f t="shared" si="89"/>
        <v>0</v>
      </c>
      <c r="M142" s="67">
        <f t="shared" si="89"/>
        <v>0</v>
      </c>
      <c r="N142" s="67">
        <f t="shared" si="89"/>
        <v>0</v>
      </c>
      <c r="O142" s="67">
        <f t="shared" si="89"/>
        <v>0</v>
      </c>
      <c r="P142" s="67">
        <f t="shared" si="89"/>
        <v>0</v>
      </c>
      <c r="Q142" s="67">
        <f t="shared" si="89"/>
        <v>0</v>
      </c>
      <c r="R142" s="67">
        <f t="shared" si="89"/>
        <v>1090.5999999999999</v>
      </c>
      <c r="S142" s="67">
        <f t="shared" si="89"/>
        <v>0</v>
      </c>
      <c r="T142" s="67">
        <f t="shared" si="89"/>
        <v>10650.6</v>
      </c>
      <c r="U142" s="67">
        <f t="shared" si="89"/>
        <v>11024.1</v>
      </c>
      <c r="V142" s="67">
        <f t="shared" si="89"/>
        <v>0</v>
      </c>
      <c r="W142" s="67">
        <f t="shared" si="89"/>
        <v>0</v>
      </c>
      <c r="X142" s="67">
        <f t="shared" si="89"/>
        <v>0</v>
      </c>
      <c r="Y142" s="67">
        <f t="shared" si="89"/>
        <v>0</v>
      </c>
      <c r="Z142" s="67">
        <f t="shared" si="89"/>
        <v>0</v>
      </c>
      <c r="AA142" s="67">
        <f t="shared" si="89"/>
        <v>0</v>
      </c>
      <c r="AB142" s="67">
        <f t="shared" si="89"/>
        <v>0</v>
      </c>
      <c r="AC142" s="67">
        <f t="shared" si="89"/>
        <v>0</v>
      </c>
      <c r="AD142" s="67">
        <f t="shared" si="89"/>
        <v>0</v>
      </c>
      <c r="AE142" s="67">
        <f t="shared" si="89"/>
        <v>0</v>
      </c>
      <c r="AF142" s="67"/>
    </row>
    <row r="143" spans="1:32" ht="33" x14ac:dyDescent="0.25">
      <c r="A143" s="64" t="s">
        <v>66</v>
      </c>
      <c r="B143" s="21">
        <f ca="1">B144+B145+B146+B147</f>
        <v>15871.8</v>
      </c>
      <c r="C143" s="21">
        <f ca="1">C144+C145+C146+C147</f>
        <v>0</v>
      </c>
      <c r="D143" s="21">
        <f ca="1">D144+D145+D146+D147</f>
        <v>0</v>
      </c>
      <c r="E143" s="21">
        <f ca="1">E144+E145+E146+E147</f>
        <v>0</v>
      </c>
      <c r="F143" s="22">
        <f t="shared" ca="1" si="85"/>
        <v>0</v>
      </c>
      <c r="G143" s="22">
        <f t="shared" ca="1" si="86"/>
        <v>0</v>
      </c>
      <c r="H143" s="22">
        <f t="shared" ca="1" si="86"/>
        <v>0</v>
      </c>
      <c r="I143" s="22">
        <f t="shared" ca="1" si="86"/>
        <v>0</v>
      </c>
      <c r="J143" s="22">
        <f t="shared" ca="1" si="86"/>
        <v>0</v>
      </c>
      <c r="K143" s="22">
        <f t="shared" ca="1" si="86"/>
        <v>0</v>
      </c>
      <c r="L143" s="22">
        <f t="shared" ca="1" si="86"/>
        <v>0</v>
      </c>
      <c r="M143" s="22">
        <f t="shared" ca="1" si="86"/>
        <v>0</v>
      </c>
      <c r="N143" s="22">
        <f t="shared" ca="1" si="86"/>
        <v>0</v>
      </c>
      <c r="O143" s="22">
        <f t="shared" ca="1" si="86"/>
        <v>0</v>
      </c>
      <c r="P143" s="22">
        <f t="shared" ca="1" si="86"/>
        <v>0</v>
      </c>
      <c r="Q143" s="22">
        <f t="shared" ca="1" si="86"/>
        <v>0</v>
      </c>
      <c r="R143" s="22">
        <f t="shared" ca="1" si="86"/>
        <v>0</v>
      </c>
      <c r="S143" s="22">
        <f t="shared" ca="1" si="86"/>
        <v>0</v>
      </c>
      <c r="T143" s="22">
        <f t="shared" ca="1" si="86"/>
        <v>0</v>
      </c>
      <c r="U143" s="22">
        <f t="shared" ca="1" si="86"/>
        <v>0</v>
      </c>
      <c r="V143" s="22">
        <f ca="1">SUM(V144:V147)</f>
        <v>10212.799999999999</v>
      </c>
      <c r="W143" s="22">
        <f t="shared" ref="W143:X147" ca="1" si="90">IFERROR(U143/S143*100,0)</f>
        <v>0</v>
      </c>
      <c r="X143" s="22">
        <f ca="1">SUM(X144:X147)</f>
        <v>1859</v>
      </c>
      <c r="Y143" s="22">
        <f t="shared" ref="Y143:AE147" ca="1" si="91">IFERROR(W143/U143*100,0)</f>
        <v>0</v>
      </c>
      <c r="Z143" s="22">
        <f t="shared" ca="1" si="91"/>
        <v>18.20264765784114</v>
      </c>
      <c r="AA143" s="22">
        <f t="shared" ca="1" si="91"/>
        <v>0</v>
      </c>
      <c r="AB143" s="22">
        <f t="shared" ca="1" si="91"/>
        <v>0.97916340278865732</v>
      </c>
      <c r="AC143" s="22">
        <f t="shared" ca="1" si="91"/>
        <v>0</v>
      </c>
      <c r="AD143" s="22">
        <f t="shared" ca="1" si="91"/>
        <v>5.3792361484669176</v>
      </c>
      <c r="AE143" s="22">
        <f t="shared" ca="1" si="91"/>
        <v>0</v>
      </c>
      <c r="AF143" s="19"/>
    </row>
    <row r="144" spans="1:32" x14ac:dyDescent="0.25">
      <c r="A144" s="66" t="s">
        <v>28</v>
      </c>
      <c r="B144" s="24">
        <f t="shared" ref="B144:B147" ca="1" si="92">J144+L144+N144+P144+R144+T144+V144+X144+Z144+AB144+AD144+H144</f>
        <v>0</v>
      </c>
      <c r="C144" s="24">
        <f t="shared" ref="C144:C147" ca="1" si="93">SUM(H144)</f>
        <v>0</v>
      </c>
      <c r="D144" s="24">
        <f t="shared" ref="D144:D147" ca="1" si="94">E144</f>
        <v>0</v>
      </c>
      <c r="E144" s="24">
        <f t="shared" ref="E144:E147" ca="1" si="95">SUM(I144,K144,M144,O144,Q144,S144,U144,W144,Y144,AA144,AC144,AE144)</f>
        <v>0</v>
      </c>
      <c r="F144" s="24">
        <f t="shared" ca="1" si="85"/>
        <v>0</v>
      </c>
      <c r="G144" s="24">
        <f t="shared" ca="1" si="86"/>
        <v>0</v>
      </c>
      <c r="H144" s="24">
        <f t="shared" ca="1" si="86"/>
        <v>0</v>
      </c>
      <c r="I144" s="24">
        <f t="shared" ca="1" si="86"/>
        <v>0</v>
      </c>
      <c r="J144" s="24">
        <f t="shared" ca="1" si="86"/>
        <v>0</v>
      </c>
      <c r="K144" s="24">
        <f t="shared" ca="1" si="86"/>
        <v>0</v>
      </c>
      <c r="L144" s="24">
        <f t="shared" ca="1" si="86"/>
        <v>0</v>
      </c>
      <c r="M144" s="24">
        <f t="shared" ca="1" si="86"/>
        <v>0</v>
      </c>
      <c r="N144" s="24">
        <f t="shared" ca="1" si="86"/>
        <v>0</v>
      </c>
      <c r="O144" s="24">
        <f t="shared" ca="1" si="86"/>
        <v>0</v>
      </c>
      <c r="P144" s="24">
        <f t="shared" ca="1" si="86"/>
        <v>0</v>
      </c>
      <c r="Q144" s="24">
        <f t="shared" ca="1" si="86"/>
        <v>0</v>
      </c>
      <c r="R144" s="24">
        <f t="shared" ca="1" si="86"/>
        <v>0</v>
      </c>
      <c r="S144" s="24">
        <f t="shared" ca="1" si="86"/>
        <v>0</v>
      </c>
      <c r="T144" s="24">
        <f t="shared" ca="1" si="86"/>
        <v>0</v>
      </c>
      <c r="U144" s="24">
        <f t="shared" ca="1" si="86"/>
        <v>0</v>
      </c>
      <c r="V144" s="24">
        <f t="shared" ca="1" si="86"/>
        <v>0</v>
      </c>
      <c r="W144" s="24">
        <f t="shared" ca="1" si="90"/>
        <v>0</v>
      </c>
      <c r="X144" s="24">
        <f t="shared" ca="1" si="90"/>
        <v>0</v>
      </c>
      <c r="Y144" s="24">
        <f t="shared" ca="1" si="91"/>
        <v>0</v>
      </c>
      <c r="Z144" s="24">
        <f t="shared" ca="1" si="91"/>
        <v>0</v>
      </c>
      <c r="AA144" s="24">
        <f t="shared" ca="1" si="91"/>
        <v>0</v>
      </c>
      <c r="AB144" s="24">
        <f t="shared" ca="1" si="91"/>
        <v>0</v>
      </c>
      <c r="AC144" s="24">
        <f t="shared" ca="1" si="91"/>
        <v>0</v>
      </c>
      <c r="AD144" s="24">
        <f t="shared" ca="1" si="91"/>
        <v>0</v>
      </c>
      <c r="AE144" s="24">
        <f t="shared" ca="1" si="91"/>
        <v>0</v>
      </c>
      <c r="AF144" s="19"/>
    </row>
    <row r="145" spans="1:32" x14ac:dyDescent="0.25">
      <c r="A145" s="66" t="s">
        <v>29</v>
      </c>
      <c r="B145" s="24">
        <f t="shared" ca="1" si="92"/>
        <v>10000</v>
      </c>
      <c r="C145" s="24">
        <f t="shared" ca="1" si="93"/>
        <v>0</v>
      </c>
      <c r="D145" s="24">
        <f t="shared" ca="1" si="94"/>
        <v>0</v>
      </c>
      <c r="E145" s="24">
        <f t="shared" ca="1" si="95"/>
        <v>0</v>
      </c>
      <c r="F145" s="24">
        <f t="shared" ca="1" si="85"/>
        <v>0</v>
      </c>
      <c r="G145" s="24">
        <f t="shared" ca="1" si="86"/>
        <v>0</v>
      </c>
      <c r="H145" s="24">
        <f t="shared" ca="1" si="86"/>
        <v>0</v>
      </c>
      <c r="I145" s="24">
        <f t="shared" ca="1" si="86"/>
        <v>0</v>
      </c>
      <c r="J145" s="24">
        <f t="shared" ca="1" si="86"/>
        <v>0</v>
      </c>
      <c r="K145" s="24">
        <f t="shared" ca="1" si="86"/>
        <v>0</v>
      </c>
      <c r="L145" s="24">
        <f t="shared" ca="1" si="86"/>
        <v>0</v>
      </c>
      <c r="M145" s="24">
        <f t="shared" ca="1" si="86"/>
        <v>0</v>
      </c>
      <c r="N145" s="24">
        <f t="shared" ca="1" si="86"/>
        <v>0</v>
      </c>
      <c r="O145" s="24">
        <f t="shared" ca="1" si="86"/>
        <v>0</v>
      </c>
      <c r="P145" s="24">
        <v>0</v>
      </c>
      <c r="Q145" s="24">
        <f t="shared" ca="1" si="86"/>
        <v>0</v>
      </c>
      <c r="R145" s="24">
        <f t="shared" ca="1" si="86"/>
        <v>0</v>
      </c>
      <c r="S145" s="24">
        <f t="shared" ca="1" si="86"/>
        <v>0</v>
      </c>
      <c r="T145" s="24">
        <v>0</v>
      </c>
      <c r="U145" s="24">
        <f t="shared" ca="1" si="86"/>
        <v>0</v>
      </c>
      <c r="V145" s="24">
        <v>10000</v>
      </c>
      <c r="W145" s="24">
        <f t="shared" ca="1" si="90"/>
        <v>0</v>
      </c>
      <c r="X145" s="24">
        <f t="shared" si="90"/>
        <v>0</v>
      </c>
      <c r="Y145" s="24">
        <f t="shared" ca="1" si="91"/>
        <v>0</v>
      </c>
      <c r="Z145" s="24">
        <f t="shared" si="91"/>
        <v>0</v>
      </c>
      <c r="AA145" s="24">
        <f t="shared" ca="1" si="91"/>
        <v>0</v>
      </c>
      <c r="AB145" s="24">
        <f t="shared" si="91"/>
        <v>0</v>
      </c>
      <c r="AC145" s="24">
        <f t="shared" ca="1" si="91"/>
        <v>0</v>
      </c>
      <c r="AD145" s="24">
        <f t="shared" si="91"/>
        <v>0</v>
      </c>
      <c r="AE145" s="24">
        <f t="shared" ca="1" si="91"/>
        <v>0</v>
      </c>
      <c r="AF145" s="19"/>
    </row>
    <row r="146" spans="1:32" x14ac:dyDescent="0.25">
      <c r="A146" s="66" t="s">
        <v>30</v>
      </c>
      <c r="B146" s="24">
        <f t="shared" ca="1" si="92"/>
        <v>5059.3</v>
      </c>
      <c r="C146" s="24">
        <f t="shared" ca="1" si="93"/>
        <v>0</v>
      </c>
      <c r="D146" s="24">
        <f t="shared" ca="1" si="94"/>
        <v>0</v>
      </c>
      <c r="E146" s="24">
        <f t="shared" ca="1" si="95"/>
        <v>0</v>
      </c>
      <c r="F146" s="24">
        <f t="shared" ca="1" si="85"/>
        <v>0</v>
      </c>
      <c r="G146" s="24">
        <f t="shared" ca="1" si="86"/>
        <v>0</v>
      </c>
      <c r="H146" s="24">
        <f t="shared" ca="1" si="86"/>
        <v>0</v>
      </c>
      <c r="I146" s="24">
        <f t="shared" ca="1" si="86"/>
        <v>0</v>
      </c>
      <c r="J146" s="24">
        <f t="shared" ca="1" si="86"/>
        <v>0</v>
      </c>
      <c r="K146" s="24">
        <f t="shared" ca="1" si="86"/>
        <v>0</v>
      </c>
      <c r="L146" s="24">
        <f t="shared" ca="1" si="86"/>
        <v>0</v>
      </c>
      <c r="M146" s="24">
        <f t="shared" ca="1" si="86"/>
        <v>0</v>
      </c>
      <c r="N146" s="24">
        <f t="shared" ca="1" si="86"/>
        <v>0</v>
      </c>
      <c r="O146" s="24">
        <f t="shared" ca="1" si="86"/>
        <v>0</v>
      </c>
      <c r="P146" s="24">
        <v>1800</v>
      </c>
      <c r="Q146" s="24">
        <f t="shared" ca="1" si="86"/>
        <v>0</v>
      </c>
      <c r="R146" s="24">
        <f t="shared" ca="1" si="86"/>
        <v>0</v>
      </c>
      <c r="S146" s="24">
        <f t="shared" ca="1" si="86"/>
        <v>0</v>
      </c>
      <c r="T146" s="24">
        <v>2000</v>
      </c>
      <c r="U146" s="24">
        <f t="shared" ca="1" si="86"/>
        <v>0</v>
      </c>
      <c r="V146" s="24">
        <v>212.8</v>
      </c>
      <c r="W146" s="24">
        <f t="shared" ca="1" si="90"/>
        <v>0</v>
      </c>
      <c r="X146" s="24">
        <v>1046.5</v>
      </c>
      <c r="Y146" s="24">
        <f t="shared" ca="1" si="91"/>
        <v>0</v>
      </c>
      <c r="Z146" s="24">
        <v>0</v>
      </c>
      <c r="AA146" s="24">
        <f t="shared" ca="1" si="91"/>
        <v>0</v>
      </c>
      <c r="AB146" s="24">
        <f t="shared" si="91"/>
        <v>0</v>
      </c>
      <c r="AC146" s="24">
        <f t="shared" ca="1" si="91"/>
        <v>0</v>
      </c>
      <c r="AD146" s="24">
        <f t="shared" si="91"/>
        <v>0</v>
      </c>
      <c r="AE146" s="24">
        <f t="shared" ca="1" si="91"/>
        <v>0</v>
      </c>
      <c r="AF146" s="19"/>
    </row>
    <row r="147" spans="1:32" x14ac:dyDescent="0.25">
      <c r="A147" s="68" t="s">
        <v>31</v>
      </c>
      <c r="B147" s="24">
        <f t="shared" ca="1" si="92"/>
        <v>812.5</v>
      </c>
      <c r="C147" s="24">
        <f t="shared" ca="1" si="93"/>
        <v>0</v>
      </c>
      <c r="D147" s="24">
        <f t="shared" ca="1" si="94"/>
        <v>0</v>
      </c>
      <c r="E147" s="24">
        <f t="shared" ca="1" si="95"/>
        <v>0</v>
      </c>
      <c r="F147" s="24">
        <f t="shared" ca="1" si="85"/>
        <v>0</v>
      </c>
      <c r="G147" s="24">
        <f t="shared" ca="1" si="86"/>
        <v>0</v>
      </c>
      <c r="H147" s="24">
        <f t="shared" ca="1" si="86"/>
        <v>0</v>
      </c>
      <c r="I147" s="24">
        <f t="shared" ca="1" si="86"/>
        <v>0</v>
      </c>
      <c r="J147" s="24">
        <f t="shared" ca="1" si="86"/>
        <v>0</v>
      </c>
      <c r="K147" s="24">
        <f t="shared" ca="1" si="86"/>
        <v>0</v>
      </c>
      <c r="L147" s="24">
        <f t="shared" ca="1" si="86"/>
        <v>0</v>
      </c>
      <c r="M147" s="24">
        <f t="shared" ca="1" si="86"/>
        <v>0</v>
      </c>
      <c r="N147" s="24">
        <f t="shared" ca="1" si="86"/>
        <v>0</v>
      </c>
      <c r="O147" s="24">
        <f t="shared" ca="1" si="86"/>
        <v>0</v>
      </c>
      <c r="P147" s="24">
        <f t="shared" ca="1" si="86"/>
        <v>0</v>
      </c>
      <c r="Q147" s="24">
        <f t="shared" ca="1" si="86"/>
        <v>0</v>
      </c>
      <c r="R147" s="24">
        <f t="shared" ca="1" si="86"/>
        <v>0</v>
      </c>
      <c r="S147" s="24">
        <f t="shared" ca="1" si="86"/>
        <v>0</v>
      </c>
      <c r="T147" s="24">
        <f t="shared" ca="1" si="86"/>
        <v>0</v>
      </c>
      <c r="U147" s="24">
        <f t="shared" ca="1" si="86"/>
        <v>0</v>
      </c>
      <c r="V147" s="24">
        <f t="shared" ca="1" si="86"/>
        <v>0</v>
      </c>
      <c r="W147" s="24">
        <f t="shared" ca="1" si="90"/>
        <v>0</v>
      </c>
      <c r="X147" s="24">
        <v>812.5</v>
      </c>
      <c r="Y147" s="24">
        <f t="shared" ca="1" si="91"/>
        <v>0</v>
      </c>
      <c r="Z147" s="24">
        <f t="shared" ca="1" si="91"/>
        <v>0</v>
      </c>
      <c r="AA147" s="24">
        <f t="shared" ca="1" si="91"/>
        <v>0</v>
      </c>
      <c r="AB147" s="24">
        <f t="shared" ca="1" si="91"/>
        <v>0</v>
      </c>
      <c r="AC147" s="24">
        <f t="shared" ca="1" si="91"/>
        <v>0</v>
      </c>
      <c r="AD147" s="24">
        <f t="shared" ca="1" si="91"/>
        <v>0</v>
      </c>
      <c r="AE147" s="24">
        <f t="shared" ca="1" si="91"/>
        <v>0</v>
      </c>
      <c r="AF147" s="19"/>
    </row>
    <row r="148" spans="1:32" ht="33" x14ac:dyDescent="0.25">
      <c r="A148" s="83" t="s">
        <v>67</v>
      </c>
      <c r="B148" s="84">
        <f ca="1">B149+B150+B151+B152</f>
        <v>298053.67877999996</v>
      </c>
      <c r="C148" s="84">
        <f ca="1">C149+C150+C151</f>
        <v>105652.65931999998</v>
      </c>
      <c r="D148" s="84">
        <f ca="1">D149+D150+D151</f>
        <v>110630.83000000002</v>
      </c>
      <c r="E148" s="84">
        <f ca="1">E149+E150+E151</f>
        <v>110630.83000000002</v>
      </c>
      <c r="F148" s="84">
        <f t="shared" ca="1" si="85"/>
        <v>37.11775357138238</v>
      </c>
      <c r="G148" s="65">
        <f t="shared" ca="1" si="86"/>
        <v>104.711827143813</v>
      </c>
      <c r="H148" s="65">
        <f t="shared" ref="H148:AE148" ca="1" si="96">H149+H150+H151+H152</f>
        <v>44037.336600000002</v>
      </c>
      <c r="I148" s="65">
        <f t="shared" ca="1" si="96"/>
        <v>45180.282999999996</v>
      </c>
      <c r="J148" s="65">
        <f t="shared" ca="1" si="96"/>
        <v>33621.776099999988</v>
      </c>
      <c r="K148" s="65">
        <f t="shared" ca="1" si="96"/>
        <v>22511.485999999994</v>
      </c>
      <c r="L148" s="65">
        <f t="shared" ca="1" si="96"/>
        <v>27917.556619999999</v>
      </c>
      <c r="M148" s="65">
        <f t="shared" ca="1" si="96"/>
        <v>21624.206999999999</v>
      </c>
      <c r="N148" s="65">
        <f t="shared" ca="1" si="96"/>
        <v>31612.468099999998</v>
      </c>
      <c r="O148" s="65">
        <f t="shared" ca="1" si="96"/>
        <v>20540.434000000001</v>
      </c>
      <c r="P148" s="65">
        <f t="shared" ca="1" si="96"/>
        <v>29897.8056</v>
      </c>
      <c r="Q148" s="65">
        <f t="shared" ca="1" si="96"/>
        <v>774.42</v>
      </c>
      <c r="R148" s="65">
        <f t="shared" ca="1" si="96"/>
        <v>24939.145660000002</v>
      </c>
      <c r="S148" s="65">
        <f t="shared" ca="1" si="96"/>
        <v>0</v>
      </c>
      <c r="T148" s="65">
        <f t="shared" ca="1" si="96"/>
        <v>19852.039799999999</v>
      </c>
      <c r="U148" s="65">
        <f t="shared" ca="1" si="96"/>
        <v>0</v>
      </c>
      <c r="V148" s="65">
        <f t="shared" ca="1" si="96"/>
        <v>18274.712800000001</v>
      </c>
      <c r="W148" s="65">
        <f t="shared" ca="1" si="96"/>
        <v>0</v>
      </c>
      <c r="X148" s="65">
        <f t="shared" ca="1" si="96"/>
        <v>14365.533460000001</v>
      </c>
      <c r="Y148" s="65">
        <f t="shared" ca="1" si="96"/>
        <v>0</v>
      </c>
      <c r="Z148" s="65">
        <f t="shared" ca="1" si="96"/>
        <v>18109.728160000002</v>
      </c>
      <c r="AA148" s="65">
        <f t="shared" ca="1" si="96"/>
        <v>0</v>
      </c>
      <c r="AB148" s="65">
        <f t="shared" ca="1" si="96"/>
        <v>16560.870159999999</v>
      </c>
      <c r="AC148" s="65">
        <f t="shared" ca="1" si="96"/>
        <v>0</v>
      </c>
      <c r="AD148" s="65">
        <f t="shared" ca="1" si="96"/>
        <v>18864.705720000002</v>
      </c>
      <c r="AE148" s="65">
        <f t="shared" ca="1" si="96"/>
        <v>0</v>
      </c>
      <c r="AF148" s="65"/>
    </row>
    <row r="149" spans="1:32" x14ac:dyDescent="0.25">
      <c r="A149" s="66" t="s">
        <v>28</v>
      </c>
      <c r="B149" s="67">
        <f ca="1">B26+B62+B74+B80+B100+B106+B114+B122+B128+B134</f>
        <v>0</v>
      </c>
      <c r="C149" s="67">
        <f t="shared" ref="B149:E152" ca="1" si="97">C26+C62+C74+C80+C100+C106+C114+C122+C128+C134</f>
        <v>0</v>
      </c>
      <c r="D149" s="67">
        <f t="shared" ca="1" si="97"/>
        <v>0</v>
      </c>
      <c r="E149" s="67">
        <f t="shared" ca="1" si="97"/>
        <v>0</v>
      </c>
      <c r="F149" s="67">
        <f t="shared" ca="1" si="85"/>
        <v>0</v>
      </c>
      <c r="G149" s="67">
        <f t="shared" ca="1" si="86"/>
        <v>0</v>
      </c>
      <c r="H149" s="67">
        <f t="shared" ref="H149:AE152" ca="1" si="98">H26+H62+H74+H80+H100+H106+H114+H122+H128+H134</f>
        <v>0</v>
      </c>
      <c r="I149" s="67">
        <f t="shared" ca="1" si="98"/>
        <v>0</v>
      </c>
      <c r="J149" s="67">
        <f t="shared" ca="1" si="98"/>
        <v>0</v>
      </c>
      <c r="K149" s="67">
        <f t="shared" ca="1" si="98"/>
        <v>0</v>
      </c>
      <c r="L149" s="67">
        <f t="shared" ca="1" si="98"/>
        <v>0</v>
      </c>
      <c r="M149" s="67">
        <f t="shared" ca="1" si="98"/>
        <v>0</v>
      </c>
      <c r="N149" s="67">
        <f t="shared" ca="1" si="98"/>
        <v>0</v>
      </c>
      <c r="O149" s="67">
        <f t="shared" ca="1" si="98"/>
        <v>0</v>
      </c>
      <c r="P149" s="67">
        <f t="shared" ca="1" si="98"/>
        <v>0</v>
      </c>
      <c r="Q149" s="67">
        <f t="shared" ca="1" si="98"/>
        <v>0</v>
      </c>
      <c r="R149" s="67">
        <f t="shared" ca="1" si="98"/>
        <v>0</v>
      </c>
      <c r="S149" s="67">
        <f t="shared" ca="1" si="98"/>
        <v>0</v>
      </c>
      <c r="T149" s="67">
        <f t="shared" ca="1" si="98"/>
        <v>0</v>
      </c>
      <c r="U149" s="67">
        <f t="shared" ca="1" si="98"/>
        <v>0</v>
      </c>
      <c r="V149" s="67">
        <f t="shared" ca="1" si="98"/>
        <v>0</v>
      </c>
      <c r="W149" s="67">
        <f t="shared" ca="1" si="98"/>
        <v>0</v>
      </c>
      <c r="X149" s="67">
        <f t="shared" ca="1" si="98"/>
        <v>0</v>
      </c>
      <c r="Y149" s="67">
        <f t="shared" ca="1" si="98"/>
        <v>0</v>
      </c>
      <c r="Z149" s="67">
        <f t="shared" ca="1" si="98"/>
        <v>0</v>
      </c>
      <c r="AA149" s="67">
        <f t="shared" ca="1" si="98"/>
        <v>0</v>
      </c>
      <c r="AB149" s="67">
        <f t="shared" ca="1" si="98"/>
        <v>0</v>
      </c>
      <c r="AC149" s="67">
        <f t="shared" ca="1" si="98"/>
        <v>0</v>
      </c>
      <c r="AD149" s="67">
        <f t="shared" ca="1" si="98"/>
        <v>0</v>
      </c>
      <c r="AE149" s="67">
        <f t="shared" ca="1" si="98"/>
        <v>0</v>
      </c>
      <c r="AF149" s="67"/>
    </row>
    <row r="150" spans="1:32" x14ac:dyDescent="0.25">
      <c r="A150" s="66" t="s">
        <v>29</v>
      </c>
      <c r="B150" s="67">
        <f ca="1">B27+B63+B75+B81+B101+B107+B115+B123+B129+B135</f>
        <v>10029.184999999999</v>
      </c>
      <c r="C150" s="67">
        <f ca="1">C27+C63+C75+C81+C101+C107+C115+C123+C129+C135</f>
        <v>448.45</v>
      </c>
      <c r="D150" s="67">
        <f t="shared" ca="1" si="97"/>
        <v>1917.68</v>
      </c>
      <c r="E150" s="67">
        <f t="shared" ca="1" si="97"/>
        <v>1917.68</v>
      </c>
      <c r="F150" s="67">
        <f t="shared" ca="1" si="85"/>
        <v>19.120995374998071</v>
      </c>
      <c r="G150" s="67">
        <f t="shared" ca="1" si="86"/>
        <v>427.62403835433156</v>
      </c>
      <c r="H150" s="67">
        <f t="shared" ca="1" si="98"/>
        <v>0</v>
      </c>
      <c r="I150" s="67">
        <f t="shared" ca="1" si="98"/>
        <v>0</v>
      </c>
      <c r="J150" s="67">
        <f t="shared" ca="1" si="98"/>
        <v>0</v>
      </c>
      <c r="K150" s="67">
        <f t="shared" ca="1" si="98"/>
        <v>0</v>
      </c>
      <c r="L150" s="67">
        <f t="shared" ca="1" si="98"/>
        <v>372.46</v>
      </c>
      <c r="M150" s="67">
        <f t="shared" ca="1" si="98"/>
        <v>372.46</v>
      </c>
      <c r="N150" s="67">
        <f t="shared" ca="1" si="98"/>
        <v>1545.22</v>
      </c>
      <c r="O150" s="67">
        <f t="shared" ca="1" si="98"/>
        <v>1545.22</v>
      </c>
      <c r="P150" s="67">
        <f t="shared" ca="1" si="98"/>
        <v>3310.64</v>
      </c>
      <c r="Q150" s="67">
        <f t="shared" ca="1" si="98"/>
        <v>0</v>
      </c>
      <c r="R150" s="67">
        <f t="shared" ca="1" si="98"/>
        <v>3525.7</v>
      </c>
      <c r="S150" s="67">
        <f t="shared" ca="1" si="98"/>
        <v>0</v>
      </c>
      <c r="T150" s="67">
        <f t="shared" ca="1" si="98"/>
        <v>650.6</v>
      </c>
      <c r="U150" s="67">
        <f t="shared" ca="1" si="98"/>
        <v>0</v>
      </c>
      <c r="V150" s="67">
        <f t="shared" ca="1" si="98"/>
        <v>223.95</v>
      </c>
      <c r="W150" s="67">
        <f t="shared" ca="1" si="98"/>
        <v>0</v>
      </c>
      <c r="X150" s="67">
        <f t="shared" ca="1" si="98"/>
        <v>0</v>
      </c>
      <c r="Y150" s="67">
        <f t="shared" ca="1" si="98"/>
        <v>0</v>
      </c>
      <c r="Z150" s="67">
        <f t="shared" ca="1" si="98"/>
        <v>246.95249999999999</v>
      </c>
      <c r="AA150" s="67">
        <f t="shared" ca="1" si="98"/>
        <v>0</v>
      </c>
      <c r="AB150" s="67">
        <f t="shared" ca="1" si="98"/>
        <v>153.66249999999999</v>
      </c>
      <c r="AC150" s="67">
        <f t="shared" ca="1" si="98"/>
        <v>0</v>
      </c>
      <c r="AD150" s="67">
        <f t="shared" ca="1" si="98"/>
        <v>0</v>
      </c>
      <c r="AE150" s="67">
        <f t="shared" ca="1" si="98"/>
        <v>0</v>
      </c>
      <c r="AF150" s="67"/>
    </row>
    <row r="151" spans="1:32" x14ac:dyDescent="0.25">
      <c r="A151" s="66" t="s">
        <v>30</v>
      </c>
      <c r="B151" s="67">
        <f t="shared" ca="1" si="97"/>
        <v>288024.49377999996</v>
      </c>
      <c r="C151" s="67">
        <f t="shared" ca="1" si="97"/>
        <v>105204.20931999998</v>
      </c>
      <c r="D151" s="67">
        <f t="shared" ca="1" si="97"/>
        <v>108713.15000000002</v>
      </c>
      <c r="E151" s="67">
        <f ca="1">E28+E64+E76+E82+E102+E108+E116+E124+E130+E136</f>
        <v>108713.15000000002</v>
      </c>
      <c r="F151" s="67">
        <f t="shared" ca="1" si="85"/>
        <v>37.744411446839564</v>
      </c>
      <c r="G151" s="67">
        <f t="shared" ca="1" si="86"/>
        <v>103.33536148665581</v>
      </c>
      <c r="H151" s="67">
        <f t="shared" ca="1" si="98"/>
        <v>44037.336600000002</v>
      </c>
      <c r="I151" s="67">
        <f t="shared" ca="1" si="98"/>
        <v>45180.282999999996</v>
      </c>
      <c r="J151" s="67">
        <f t="shared" ca="1" si="98"/>
        <v>33621.776099999988</v>
      </c>
      <c r="K151" s="67">
        <f t="shared" ca="1" si="98"/>
        <v>22511.485999999994</v>
      </c>
      <c r="L151" s="67">
        <f t="shared" si="98"/>
        <v>25125.619200000001</v>
      </c>
      <c r="M151" s="67">
        <f t="shared" si="98"/>
        <v>21251.976999999999</v>
      </c>
      <c r="N151" s="67">
        <f t="shared" si="98"/>
        <v>30574.554099999998</v>
      </c>
      <c r="O151" s="67">
        <f t="shared" si="98"/>
        <v>18995.273999999998</v>
      </c>
      <c r="P151" s="67">
        <f t="shared" si="98"/>
        <v>28022.321599999996</v>
      </c>
      <c r="Q151" s="67">
        <f>Q28+Q64+Q76+Q82+Q102+Q108+Q116+Q124+Q130+Q136</f>
        <v>22773.949999999997</v>
      </c>
      <c r="R151" s="67">
        <f>R28+R64+R76+R82+R102+R108+R116+R124+R130+R136</f>
        <v>22592.918659999999</v>
      </c>
      <c r="S151" s="67">
        <f t="shared" si="98"/>
        <v>24903.260999999999</v>
      </c>
      <c r="T151" s="67">
        <f t="shared" si="98"/>
        <v>22298.785799999998</v>
      </c>
      <c r="U151" s="67">
        <f t="shared" si="98"/>
        <v>20920.864000000001</v>
      </c>
      <c r="V151" s="67">
        <f t="shared" si="98"/>
        <v>20079.723000000002</v>
      </c>
      <c r="W151" s="67">
        <f t="shared" si="98"/>
        <v>6261.7100000000009</v>
      </c>
      <c r="X151" s="67">
        <f t="shared" si="98"/>
        <v>16362.030460000002</v>
      </c>
      <c r="Y151" s="67">
        <f t="shared" si="98"/>
        <v>0</v>
      </c>
      <c r="Z151" s="67">
        <f t="shared" si="98"/>
        <v>20789.916660000003</v>
      </c>
      <c r="AA151" s="67">
        <f t="shared" si="98"/>
        <v>0</v>
      </c>
      <c r="AB151" s="67">
        <f t="shared" si="98"/>
        <v>19507.15626</v>
      </c>
      <c r="AC151" s="67">
        <f t="shared" si="98"/>
        <v>0</v>
      </c>
      <c r="AD151" s="67">
        <f t="shared" si="98"/>
        <v>24399.024720000005</v>
      </c>
      <c r="AE151" s="67">
        <f t="shared" si="98"/>
        <v>0</v>
      </c>
      <c r="AF151" s="67"/>
    </row>
    <row r="152" spans="1:32" x14ac:dyDescent="0.25">
      <c r="A152" s="68" t="s">
        <v>31</v>
      </c>
      <c r="B152" s="67">
        <f t="shared" si="97"/>
        <v>0</v>
      </c>
      <c r="C152" s="67">
        <f t="shared" ca="1" si="97"/>
        <v>0</v>
      </c>
      <c r="D152" s="67">
        <f t="shared" si="97"/>
        <v>10000</v>
      </c>
      <c r="E152" s="67">
        <f t="shared" si="97"/>
        <v>10000</v>
      </c>
      <c r="F152" s="67">
        <f t="shared" si="85"/>
        <v>0</v>
      </c>
      <c r="G152" s="67">
        <f t="shared" ca="1" si="86"/>
        <v>0</v>
      </c>
      <c r="H152" s="67">
        <f t="shared" ca="1" si="98"/>
        <v>0</v>
      </c>
      <c r="I152" s="67">
        <f t="shared" ca="1" si="98"/>
        <v>0</v>
      </c>
      <c r="J152" s="67">
        <f t="shared" ca="1" si="98"/>
        <v>0</v>
      </c>
      <c r="K152" s="67">
        <f t="shared" ca="1" si="98"/>
        <v>0</v>
      </c>
      <c r="L152" s="67">
        <f t="shared" si="98"/>
        <v>0</v>
      </c>
      <c r="M152" s="67">
        <f t="shared" si="98"/>
        <v>0</v>
      </c>
      <c r="N152" s="67">
        <f t="shared" si="98"/>
        <v>0</v>
      </c>
      <c r="O152" s="67">
        <f t="shared" si="98"/>
        <v>0</v>
      </c>
      <c r="P152" s="67">
        <f t="shared" si="98"/>
        <v>0</v>
      </c>
      <c r="Q152" s="67">
        <f t="shared" si="98"/>
        <v>0</v>
      </c>
      <c r="R152" s="67">
        <f t="shared" si="98"/>
        <v>1090.5999999999999</v>
      </c>
      <c r="S152" s="67">
        <f t="shared" si="98"/>
        <v>0</v>
      </c>
      <c r="T152" s="67">
        <f t="shared" si="98"/>
        <v>10650.6</v>
      </c>
      <c r="U152" s="67">
        <f t="shared" si="98"/>
        <v>11024.1</v>
      </c>
      <c r="V152" s="67">
        <f t="shared" si="98"/>
        <v>0</v>
      </c>
      <c r="W152" s="67">
        <f t="shared" si="98"/>
        <v>0</v>
      </c>
      <c r="X152" s="67">
        <f t="shared" si="98"/>
        <v>0</v>
      </c>
      <c r="Y152" s="67">
        <f t="shared" si="98"/>
        <v>0</v>
      </c>
      <c r="Z152" s="67">
        <f t="shared" si="98"/>
        <v>0</v>
      </c>
      <c r="AA152" s="67">
        <f t="shared" si="98"/>
        <v>0</v>
      </c>
      <c r="AB152" s="67">
        <f t="shared" si="98"/>
        <v>0</v>
      </c>
      <c r="AC152" s="67">
        <f t="shared" si="98"/>
        <v>0</v>
      </c>
      <c r="AD152" s="67">
        <f t="shared" si="98"/>
        <v>0</v>
      </c>
      <c r="AE152" s="67">
        <f t="shared" si="98"/>
        <v>0</v>
      </c>
      <c r="AF152" s="67"/>
    </row>
  </sheetData>
  <mergeCells count="25">
    <mergeCell ref="A111:AF111"/>
    <mergeCell ref="A118:AF118"/>
    <mergeCell ref="A119:AF119"/>
    <mergeCell ref="A9:AF9"/>
    <mergeCell ref="A10:AF10"/>
    <mergeCell ref="A23:AF23"/>
    <mergeCell ref="A96:AF96"/>
    <mergeCell ref="A97:AF97"/>
    <mergeCell ref="A110:AF110"/>
    <mergeCell ref="AF6:AF7"/>
    <mergeCell ref="A4:AF4"/>
    <mergeCell ref="A6:A7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</mergeCells>
  <hyperlinks>
    <hyperlink ref="A4:AF4" location="Оглавление!A1" display="Комплексный план (сетевой график) по реализации муниципальной программы  &quot;Развитие физической культуры и спорта в городе Когалыме&quot;"/>
  </hyperlink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10.МП РФКиС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Мягкова Оксана Викторовна</dc:creator>
  <cp:lastModifiedBy>Мягкова Оксана Викторовна</cp:lastModifiedBy>
  <cp:lastPrinted>2024-09-06T10:49:37Z</cp:lastPrinted>
  <dcterms:created xsi:type="dcterms:W3CDTF">2024-09-06T07:19:29Z</dcterms:created>
  <dcterms:modified xsi:type="dcterms:W3CDTF">2024-09-06T10:49:52Z</dcterms:modified>
</cp:coreProperties>
</file>