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0" i="1" l="1"/>
  <c r="AG349" i="1"/>
  <c r="E349" i="1"/>
  <c r="G349" i="1" s="1"/>
  <c r="D349" i="1"/>
  <c r="D346" i="1" s="1"/>
  <c r="C349" i="1"/>
  <c r="B349" i="1"/>
  <c r="AG348" i="1"/>
  <c r="G348" i="1"/>
  <c r="E348" i="1"/>
  <c r="F348" i="1" s="1"/>
  <c r="D348" i="1"/>
  <c r="C348" i="1"/>
  <c r="C346" i="1" s="1"/>
  <c r="B348" i="1"/>
  <c r="E347" i="1"/>
  <c r="D347" i="1"/>
  <c r="C347" i="1"/>
  <c r="G347" i="1" s="1"/>
  <c r="B347" i="1"/>
  <c r="AG347" i="1" s="1"/>
  <c r="AE346" i="1"/>
  <c r="AD346" i="1"/>
  <c r="AC346" i="1"/>
  <c r="AB346" i="1"/>
  <c r="AA346" i="1"/>
  <c r="Z346" i="1"/>
  <c r="Y346" i="1"/>
  <c r="X346" i="1"/>
  <c r="W346" i="1"/>
  <c r="V346" i="1"/>
  <c r="U346" i="1"/>
  <c r="T346" i="1"/>
  <c r="S346" i="1"/>
  <c r="R346" i="1"/>
  <c r="Q346" i="1"/>
  <c r="P346" i="1"/>
  <c r="O346" i="1"/>
  <c r="N346" i="1"/>
  <c r="M346" i="1"/>
  <c r="L346" i="1"/>
  <c r="K346" i="1"/>
  <c r="J346" i="1"/>
  <c r="I346" i="1"/>
  <c r="H346" i="1"/>
  <c r="F346" i="1"/>
  <c r="E346" i="1"/>
  <c r="G346" i="1" s="1"/>
  <c r="B346" i="1"/>
  <c r="AG346" i="1" s="1"/>
  <c r="AG345" i="1"/>
  <c r="AG344" i="1"/>
  <c r="E343" i="1"/>
  <c r="D343" i="1" s="1"/>
  <c r="C343" i="1"/>
  <c r="B343" i="1"/>
  <c r="AG343" i="1" s="1"/>
  <c r="F342" i="1"/>
  <c r="E342" i="1"/>
  <c r="D342" i="1" s="1"/>
  <c r="D336" i="1" s="1"/>
  <c r="C342" i="1"/>
  <c r="B342" i="1"/>
  <c r="E341" i="1"/>
  <c r="C341" i="1"/>
  <c r="B341" i="1"/>
  <c r="AG341" i="1" s="1"/>
  <c r="AE340" i="1"/>
  <c r="AD340" i="1"/>
  <c r="AC340" i="1"/>
  <c r="AB340" i="1"/>
  <c r="AA340" i="1"/>
  <c r="Z340" i="1"/>
  <c r="Y340" i="1"/>
  <c r="X340" i="1"/>
  <c r="W340" i="1"/>
  <c r="V340" i="1"/>
  <c r="U340" i="1"/>
  <c r="T340" i="1"/>
  <c r="S340" i="1"/>
  <c r="R340" i="1"/>
  <c r="Q340" i="1"/>
  <c r="P340" i="1"/>
  <c r="O340" i="1"/>
  <c r="N340" i="1"/>
  <c r="M340" i="1"/>
  <c r="L340" i="1"/>
  <c r="K340" i="1"/>
  <c r="J340" i="1"/>
  <c r="I340" i="1"/>
  <c r="H340" i="1"/>
  <c r="AG339" i="1"/>
  <c r="AE338" i="1"/>
  <c r="AD338" i="1"/>
  <c r="AC338" i="1"/>
  <c r="AB338" i="1"/>
  <c r="AA338" i="1"/>
  <c r="Z338" i="1"/>
  <c r="Y338" i="1"/>
  <c r="X338" i="1"/>
  <c r="W338" i="1"/>
  <c r="V338" i="1"/>
  <c r="U338" i="1"/>
  <c r="T338" i="1"/>
  <c r="S338" i="1"/>
  <c r="R338" i="1"/>
  <c r="Q338" i="1"/>
  <c r="P338" i="1"/>
  <c r="O338" i="1"/>
  <c r="N338" i="1"/>
  <c r="M338" i="1"/>
  <c r="L338" i="1"/>
  <c r="K338" i="1"/>
  <c r="J338" i="1"/>
  <c r="I338" i="1"/>
  <c r="H338" i="1"/>
  <c r="E338" i="1"/>
  <c r="D338" i="1"/>
  <c r="C338" i="1"/>
  <c r="B338" i="1"/>
  <c r="AG338" i="1" s="1"/>
  <c r="AE337" i="1"/>
  <c r="AD337" i="1"/>
  <c r="AC337" i="1"/>
  <c r="AB337" i="1"/>
  <c r="AA337" i="1"/>
  <c r="Z337" i="1"/>
  <c r="Y337" i="1"/>
  <c r="X337" i="1"/>
  <c r="W337" i="1"/>
  <c r="V337" i="1"/>
  <c r="U337" i="1"/>
  <c r="T337" i="1"/>
  <c r="S337" i="1"/>
  <c r="R337" i="1"/>
  <c r="Q337" i="1"/>
  <c r="P337" i="1"/>
  <c r="O337" i="1"/>
  <c r="N337" i="1"/>
  <c r="M337" i="1"/>
  <c r="L337" i="1"/>
  <c r="K337" i="1"/>
  <c r="J337" i="1"/>
  <c r="I337" i="1"/>
  <c r="H337" i="1"/>
  <c r="E337" i="1"/>
  <c r="D337" i="1"/>
  <c r="B337" i="1"/>
  <c r="AG337" i="1" s="1"/>
  <c r="AE336" i="1"/>
  <c r="AD336" i="1"/>
  <c r="AC336" i="1"/>
  <c r="AB336" i="1"/>
  <c r="AB334" i="1" s="1"/>
  <c r="AA336" i="1"/>
  <c r="Z336" i="1"/>
  <c r="Y336" i="1"/>
  <c r="X336" i="1"/>
  <c r="X334" i="1" s="1"/>
  <c r="W336" i="1"/>
  <c r="V336" i="1"/>
  <c r="U336" i="1"/>
  <c r="T336" i="1"/>
  <c r="T334" i="1" s="1"/>
  <c r="S336" i="1"/>
  <c r="R336" i="1"/>
  <c r="Q336" i="1"/>
  <c r="P336" i="1"/>
  <c r="P334" i="1" s="1"/>
  <c r="O336" i="1"/>
  <c r="N336" i="1"/>
  <c r="M336" i="1"/>
  <c r="L336" i="1"/>
  <c r="L334" i="1" s="1"/>
  <c r="K336" i="1"/>
  <c r="J336" i="1"/>
  <c r="I336" i="1"/>
  <c r="H336" i="1"/>
  <c r="H334" i="1" s="1"/>
  <c r="E336" i="1"/>
  <c r="C336" i="1"/>
  <c r="B336" i="1"/>
  <c r="AG336" i="1" s="1"/>
  <c r="AE335" i="1"/>
  <c r="AD335" i="1"/>
  <c r="AC335" i="1"/>
  <c r="AC334" i="1" s="1"/>
  <c r="AB335" i="1"/>
  <c r="AA335" i="1"/>
  <c r="Z335" i="1"/>
  <c r="Y335" i="1"/>
  <c r="Y334" i="1" s="1"/>
  <c r="X335" i="1"/>
  <c r="W335" i="1"/>
  <c r="V335" i="1"/>
  <c r="U335" i="1"/>
  <c r="U334" i="1" s="1"/>
  <c r="T335" i="1"/>
  <c r="S335" i="1"/>
  <c r="R335" i="1"/>
  <c r="Q335" i="1"/>
  <c r="Q334" i="1" s="1"/>
  <c r="P335" i="1"/>
  <c r="O335" i="1"/>
  <c r="N335" i="1"/>
  <c r="M335" i="1"/>
  <c r="M334" i="1" s="1"/>
  <c r="L335" i="1"/>
  <c r="K335" i="1"/>
  <c r="J335" i="1"/>
  <c r="I335" i="1"/>
  <c r="I334" i="1" s="1"/>
  <c r="H335" i="1"/>
  <c r="C335" i="1"/>
  <c r="B335" i="1"/>
  <c r="AG335" i="1" s="1"/>
  <c r="AE334" i="1"/>
  <c r="AD334" i="1"/>
  <c r="AA334" i="1"/>
  <c r="Z334" i="1"/>
  <c r="W334" i="1"/>
  <c r="V334" i="1"/>
  <c r="S334" i="1"/>
  <c r="R334" i="1"/>
  <c r="O334" i="1"/>
  <c r="N334" i="1"/>
  <c r="K334" i="1"/>
  <c r="J334" i="1"/>
  <c r="B334" i="1"/>
  <c r="AG333" i="1"/>
  <c r="AG332" i="1"/>
  <c r="G331" i="1"/>
  <c r="E331" i="1"/>
  <c r="F331" i="1" s="1"/>
  <c r="D331" i="1"/>
  <c r="C331" i="1"/>
  <c r="B331" i="1"/>
  <c r="AG331" i="1" s="1"/>
  <c r="E330" i="1"/>
  <c r="F330" i="1" s="1"/>
  <c r="C330" i="1"/>
  <c r="B330" i="1"/>
  <c r="AG330" i="1" s="1"/>
  <c r="E329" i="1"/>
  <c r="D329" i="1" s="1"/>
  <c r="C329" i="1"/>
  <c r="B329" i="1"/>
  <c r="AE328" i="1"/>
  <c r="AD328" i="1"/>
  <c r="AC328" i="1"/>
  <c r="AB328" i="1"/>
  <c r="AA328" i="1"/>
  <c r="Z328" i="1"/>
  <c r="Y328" i="1"/>
  <c r="X328" i="1"/>
  <c r="W328" i="1"/>
  <c r="V328" i="1"/>
  <c r="U328" i="1"/>
  <c r="T328" i="1"/>
  <c r="S328" i="1"/>
  <c r="R328" i="1"/>
  <c r="Q328" i="1"/>
  <c r="P328" i="1"/>
  <c r="O328" i="1"/>
  <c r="N328" i="1"/>
  <c r="M328" i="1"/>
  <c r="L328" i="1"/>
  <c r="K328" i="1"/>
  <c r="J328" i="1"/>
  <c r="I328" i="1"/>
  <c r="H328" i="1"/>
  <c r="E328" i="1"/>
  <c r="AG327" i="1"/>
  <c r="AG326" i="1"/>
  <c r="F325" i="1"/>
  <c r="E325" i="1"/>
  <c r="D325" i="1" s="1"/>
  <c r="C325" i="1"/>
  <c r="B325" i="1"/>
  <c r="AG324" i="1"/>
  <c r="E324" i="1"/>
  <c r="C324" i="1"/>
  <c r="B324" i="1"/>
  <c r="AG323" i="1"/>
  <c r="E323" i="1"/>
  <c r="F323" i="1" s="1"/>
  <c r="D323" i="1"/>
  <c r="C323" i="1"/>
  <c r="G323" i="1" s="1"/>
  <c r="B323" i="1"/>
  <c r="AE322" i="1"/>
  <c r="AD322" i="1"/>
  <c r="AC322" i="1"/>
  <c r="AB322" i="1"/>
  <c r="AA322" i="1"/>
  <c r="Z322" i="1"/>
  <c r="Y322" i="1"/>
  <c r="X322" i="1"/>
  <c r="W322" i="1"/>
  <c r="V322" i="1"/>
  <c r="U322" i="1"/>
  <c r="T322" i="1"/>
  <c r="S322" i="1"/>
  <c r="R322" i="1"/>
  <c r="Q322" i="1"/>
  <c r="P322" i="1"/>
  <c r="O322" i="1"/>
  <c r="N322" i="1"/>
  <c r="M322" i="1"/>
  <c r="L322" i="1"/>
  <c r="K322" i="1"/>
  <c r="J322" i="1"/>
  <c r="I322" i="1"/>
  <c r="H322" i="1"/>
  <c r="C322" i="1"/>
  <c r="AG321" i="1"/>
  <c r="AG320" i="1"/>
  <c r="AD319" i="1"/>
  <c r="Z319" i="1"/>
  <c r="X319" i="1"/>
  <c r="N319" i="1"/>
  <c r="E319" i="1"/>
  <c r="D319" i="1"/>
  <c r="X318" i="1"/>
  <c r="R318" i="1"/>
  <c r="N318" i="1"/>
  <c r="E318" i="1"/>
  <c r="D318" i="1" s="1"/>
  <c r="D316" i="1" s="1"/>
  <c r="C318" i="1"/>
  <c r="Z317" i="1"/>
  <c r="X317" i="1"/>
  <c r="N317" i="1"/>
  <c r="E317" i="1"/>
  <c r="D317" i="1"/>
  <c r="AE316" i="1"/>
  <c r="AD316" i="1"/>
  <c r="AC316" i="1"/>
  <c r="AB316" i="1"/>
  <c r="AA316" i="1"/>
  <c r="Z316" i="1"/>
  <c r="Y316" i="1"/>
  <c r="W316" i="1"/>
  <c r="V316" i="1"/>
  <c r="U316" i="1"/>
  <c r="T316" i="1"/>
  <c r="S316" i="1"/>
  <c r="R316" i="1"/>
  <c r="Q316" i="1"/>
  <c r="P316" i="1"/>
  <c r="O316" i="1"/>
  <c r="M316" i="1"/>
  <c r="L316" i="1"/>
  <c r="K316" i="1"/>
  <c r="J316" i="1"/>
  <c r="I316" i="1"/>
  <c r="H316" i="1"/>
  <c r="AG315" i="1"/>
  <c r="AE314" i="1"/>
  <c r="AD314" i="1"/>
  <c r="AC314" i="1"/>
  <c r="AB314" i="1"/>
  <c r="AA314" i="1"/>
  <c r="Z314" i="1"/>
  <c r="Y314" i="1"/>
  <c r="X314" i="1"/>
  <c r="W314" i="1"/>
  <c r="V314" i="1"/>
  <c r="U314" i="1"/>
  <c r="T314" i="1"/>
  <c r="S314" i="1"/>
  <c r="R314" i="1"/>
  <c r="Q314" i="1"/>
  <c r="P314" i="1"/>
  <c r="O314" i="1"/>
  <c r="N314" i="1"/>
  <c r="M314" i="1"/>
  <c r="L314" i="1"/>
  <c r="K314" i="1"/>
  <c r="J314" i="1"/>
  <c r="I314" i="1"/>
  <c r="H314" i="1"/>
  <c r="AG314" i="1" s="1"/>
  <c r="AE313" i="1"/>
  <c r="AD313" i="1"/>
  <c r="AC313" i="1"/>
  <c r="AB313" i="1"/>
  <c r="AB310" i="1" s="1"/>
  <c r="AA313" i="1"/>
  <c r="Z313" i="1"/>
  <c r="Y313" i="1"/>
  <c r="X313" i="1"/>
  <c r="W313" i="1"/>
  <c r="V313" i="1"/>
  <c r="U313" i="1"/>
  <c r="T313" i="1"/>
  <c r="T310" i="1" s="1"/>
  <c r="S313" i="1"/>
  <c r="R313" i="1"/>
  <c r="Q313" i="1"/>
  <c r="P313" i="1"/>
  <c r="P310" i="1" s="1"/>
  <c r="O313" i="1"/>
  <c r="M313" i="1"/>
  <c r="L313" i="1"/>
  <c r="K313" i="1"/>
  <c r="J313" i="1"/>
  <c r="I313" i="1"/>
  <c r="H313" i="1"/>
  <c r="E313" i="1"/>
  <c r="D313" i="1"/>
  <c r="AE312" i="1"/>
  <c r="AE310" i="1" s="1"/>
  <c r="AD312" i="1"/>
  <c r="AC312" i="1"/>
  <c r="AB312" i="1"/>
  <c r="AA312" i="1"/>
  <c r="AA310" i="1" s="1"/>
  <c r="Z312" i="1"/>
  <c r="Y312" i="1"/>
  <c r="W312" i="1"/>
  <c r="W310" i="1" s="1"/>
  <c r="V312" i="1"/>
  <c r="U312" i="1"/>
  <c r="T312" i="1"/>
  <c r="S312" i="1"/>
  <c r="S310" i="1" s="1"/>
  <c r="R312" i="1"/>
  <c r="Q312" i="1"/>
  <c r="P312" i="1"/>
  <c r="O312" i="1"/>
  <c r="O310" i="1" s="1"/>
  <c r="N312" i="1"/>
  <c r="M312" i="1"/>
  <c r="L312" i="1"/>
  <c r="K312" i="1"/>
  <c r="J312" i="1"/>
  <c r="I312" i="1"/>
  <c r="H312" i="1"/>
  <c r="C312" i="1"/>
  <c r="AE311" i="1"/>
  <c r="AD311" i="1"/>
  <c r="AC311" i="1"/>
  <c r="AB311" i="1"/>
  <c r="AA311" i="1"/>
  <c r="Z311" i="1"/>
  <c r="Y311" i="1"/>
  <c r="X311" i="1"/>
  <c r="W311" i="1"/>
  <c r="V311" i="1"/>
  <c r="U311" i="1"/>
  <c r="T311" i="1"/>
  <c r="S311" i="1"/>
  <c r="R311" i="1"/>
  <c r="Q311" i="1"/>
  <c r="P311" i="1"/>
  <c r="O311" i="1"/>
  <c r="N311" i="1"/>
  <c r="N299" i="1" s="1"/>
  <c r="M311" i="1"/>
  <c r="L311" i="1"/>
  <c r="K311" i="1"/>
  <c r="E311" i="1" s="1"/>
  <c r="J311" i="1"/>
  <c r="I311" i="1"/>
  <c r="H311" i="1"/>
  <c r="B311" i="1"/>
  <c r="AG311" i="1" s="1"/>
  <c r="AC310" i="1"/>
  <c r="Y310" i="1"/>
  <c r="U310" i="1"/>
  <c r="Q310" i="1"/>
  <c r="M310" i="1"/>
  <c r="I310" i="1"/>
  <c r="AG309" i="1"/>
  <c r="AG308" i="1"/>
  <c r="F307" i="1"/>
  <c r="E307" i="1"/>
  <c r="D307" i="1" s="1"/>
  <c r="C307" i="1"/>
  <c r="B307" i="1"/>
  <c r="E306" i="1"/>
  <c r="C306" i="1"/>
  <c r="B306" i="1"/>
  <c r="AG306" i="1" s="1"/>
  <c r="AG305" i="1"/>
  <c r="E305" i="1"/>
  <c r="G305" i="1" s="1"/>
  <c r="D305" i="1"/>
  <c r="C305" i="1"/>
  <c r="B305" i="1"/>
  <c r="AE304" i="1"/>
  <c r="AD304" i="1"/>
  <c r="AC304" i="1"/>
  <c r="AB304" i="1"/>
  <c r="AA304" i="1"/>
  <c r="Z304" i="1"/>
  <c r="Y304" i="1"/>
  <c r="X304" i="1"/>
  <c r="W304" i="1"/>
  <c r="V304" i="1"/>
  <c r="U304" i="1"/>
  <c r="T304" i="1"/>
  <c r="S304" i="1"/>
  <c r="R304" i="1"/>
  <c r="Q304" i="1"/>
  <c r="P304" i="1"/>
  <c r="O304" i="1"/>
  <c r="N304" i="1"/>
  <c r="M304" i="1"/>
  <c r="L304" i="1"/>
  <c r="K304" i="1"/>
  <c r="J304" i="1"/>
  <c r="I304" i="1"/>
  <c r="H304" i="1"/>
  <c r="C304" i="1"/>
  <c r="AG303" i="1"/>
  <c r="AE302" i="1"/>
  <c r="AD302" i="1"/>
  <c r="AC302" i="1"/>
  <c r="AB302" i="1"/>
  <c r="AA302" i="1"/>
  <c r="Z302" i="1"/>
  <c r="Y302" i="1"/>
  <c r="X302" i="1"/>
  <c r="W302" i="1"/>
  <c r="V302" i="1"/>
  <c r="U302" i="1"/>
  <c r="T302" i="1"/>
  <c r="S302" i="1"/>
  <c r="R302" i="1"/>
  <c r="Q302" i="1"/>
  <c r="P302" i="1"/>
  <c r="O302" i="1"/>
  <c r="N302" i="1"/>
  <c r="M302" i="1"/>
  <c r="L302" i="1"/>
  <c r="K302" i="1"/>
  <c r="J302" i="1"/>
  <c r="I302" i="1"/>
  <c r="H302" i="1"/>
  <c r="C302" i="1" s="1"/>
  <c r="E302" i="1"/>
  <c r="D302" i="1" s="1"/>
  <c r="B302" i="1"/>
  <c r="AG302" i="1" s="1"/>
  <c r="AE301" i="1"/>
  <c r="AD301" i="1"/>
  <c r="AC301" i="1"/>
  <c r="AB301" i="1"/>
  <c r="AA301" i="1"/>
  <c r="Z301" i="1"/>
  <c r="Y301" i="1"/>
  <c r="X301" i="1"/>
  <c r="W301" i="1"/>
  <c r="V301" i="1"/>
  <c r="U301" i="1"/>
  <c r="T301" i="1"/>
  <c r="S301" i="1"/>
  <c r="R301" i="1"/>
  <c r="Q301" i="1"/>
  <c r="P301" i="1"/>
  <c r="O301" i="1"/>
  <c r="M301" i="1"/>
  <c r="K301" i="1"/>
  <c r="J301" i="1"/>
  <c r="I301" i="1"/>
  <c r="E301" i="1"/>
  <c r="D301" i="1"/>
  <c r="AE300" i="1"/>
  <c r="AD300" i="1"/>
  <c r="AC300" i="1"/>
  <c r="AB300" i="1"/>
  <c r="AA300" i="1"/>
  <c r="Z300" i="1"/>
  <c r="Y300" i="1"/>
  <c r="W300" i="1"/>
  <c r="V300" i="1"/>
  <c r="U300" i="1"/>
  <c r="T300" i="1"/>
  <c r="S300" i="1"/>
  <c r="R300" i="1"/>
  <c r="Q300" i="1"/>
  <c r="P300" i="1"/>
  <c r="O300" i="1"/>
  <c r="N300" i="1"/>
  <c r="M300" i="1"/>
  <c r="L300" i="1"/>
  <c r="K300" i="1"/>
  <c r="J300" i="1"/>
  <c r="I300" i="1"/>
  <c r="H300" i="1"/>
  <c r="C300" i="1" s="1"/>
  <c r="E300" i="1"/>
  <c r="D300" i="1" s="1"/>
  <c r="AE299" i="1"/>
  <c r="AE298" i="1" s="1"/>
  <c r="AC299" i="1"/>
  <c r="AB299" i="1"/>
  <c r="AA299" i="1"/>
  <c r="AA298" i="1" s="1"/>
  <c r="Y299" i="1"/>
  <c r="X299" i="1"/>
  <c r="W299" i="1"/>
  <c r="W298" i="1" s="1"/>
  <c r="U299" i="1"/>
  <c r="T299" i="1"/>
  <c r="S299" i="1"/>
  <c r="S298" i="1" s="1"/>
  <c r="Q299" i="1"/>
  <c r="P299" i="1"/>
  <c r="O299" i="1"/>
  <c r="O298" i="1" s="1"/>
  <c r="M299" i="1"/>
  <c r="L299" i="1"/>
  <c r="K299" i="1"/>
  <c r="I299" i="1"/>
  <c r="E299" i="1" s="1"/>
  <c r="D299" i="1" s="1"/>
  <c r="D298" i="1" s="1"/>
  <c r="H299" i="1"/>
  <c r="AC298" i="1"/>
  <c r="Y298" i="1"/>
  <c r="U298" i="1"/>
  <c r="Q298" i="1"/>
  <c r="M298" i="1"/>
  <c r="I298" i="1"/>
  <c r="E298" i="1"/>
  <c r="AG297" i="1"/>
  <c r="AG296" i="1"/>
  <c r="AB295" i="1"/>
  <c r="B295" i="1" s="1"/>
  <c r="E295" i="1"/>
  <c r="D295" i="1"/>
  <c r="C295" i="1"/>
  <c r="C292" i="1" s="1"/>
  <c r="E294" i="1"/>
  <c r="D294" i="1" s="1"/>
  <c r="C294" i="1"/>
  <c r="B294" i="1"/>
  <c r="F294" i="1" s="1"/>
  <c r="E293" i="1"/>
  <c r="C293" i="1"/>
  <c r="B293" i="1"/>
  <c r="AG293" i="1" s="1"/>
  <c r="AE292" i="1"/>
  <c r="AD292" i="1"/>
  <c r="AC292" i="1"/>
  <c r="AB292" i="1"/>
  <c r="AA292" i="1"/>
  <c r="Z292" i="1"/>
  <c r="Y292" i="1"/>
  <c r="X292" i="1"/>
  <c r="W292" i="1"/>
  <c r="V292" i="1"/>
  <c r="U292" i="1"/>
  <c r="T292" i="1"/>
  <c r="S292" i="1"/>
  <c r="R292" i="1"/>
  <c r="Q292" i="1"/>
  <c r="P292" i="1"/>
  <c r="O292" i="1"/>
  <c r="N292" i="1"/>
  <c r="M292" i="1"/>
  <c r="L292" i="1"/>
  <c r="K292" i="1"/>
  <c r="J292" i="1"/>
  <c r="I292" i="1"/>
  <c r="H292" i="1"/>
  <c r="AG291" i="1"/>
  <c r="AG290" i="1"/>
  <c r="E289" i="1"/>
  <c r="C289" i="1"/>
  <c r="B289" i="1"/>
  <c r="AG289" i="1" s="1"/>
  <c r="AG288" i="1"/>
  <c r="E288" i="1"/>
  <c r="G288" i="1" s="1"/>
  <c r="D288" i="1"/>
  <c r="C288" i="1"/>
  <c r="B288" i="1"/>
  <c r="AG287" i="1"/>
  <c r="E287" i="1"/>
  <c r="D287" i="1"/>
  <c r="C287" i="1"/>
  <c r="C286" i="1" s="1"/>
  <c r="B287" i="1"/>
  <c r="F287" i="1" s="1"/>
  <c r="AE286" i="1"/>
  <c r="AD286" i="1"/>
  <c r="AC286" i="1"/>
  <c r="AB286" i="1"/>
  <c r="AA286" i="1"/>
  <c r="Z286" i="1"/>
  <c r="Y286" i="1"/>
  <c r="X286" i="1"/>
  <c r="W286" i="1"/>
  <c r="V286" i="1"/>
  <c r="U286" i="1"/>
  <c r="T286" i="1"/>
  <c r="S286" i="1"/>
  <c r="R286" i="1"/>
  <c r="Q286" i="1"/>
  <c r="P286" i="1"/>
  <c r="O286" i="1"/>
  <c r="N286" i="1"/>
  <c r="M286" i="1"/>
  <c r="L286" i="1"/>
  <c r="K286" i="1"/>
  <c r="J286" i="1"/>
  <c r="I286" i="1"/>
  <c r="H286" i="1"/>
  <c r="B286" i="1"/>
  <c r="AG286" i="1" s="1"/>
  <c r="AG285" i="1"/>
  <c r="AG284" i="1"/>
  <c r="AD283" i="1"/>
  <c r="R283" i="1"/>
  <c r="L283" i="1"/>
  <c r="J283" i="1"/>
  <c r="B283" i="1" s="1"/>
  <c r="E283" i="1"/>
  <c r="D283" i="1"/>
  <c r="C283" i="1"/>
  <c r="E282" i="1"/>
  <c r="D282" i="1" s="1"/>
  <c r="C282" i="1"/>
  <c r="G282" i="1" s="1"/>
  <c r="B282" i="1"/>
  <c r="E281" i="1"/>
  <c r="C281" i="1"/>
  <c r="B281" i="1"/>
  <c r="AG281" i="1" s="1"/>
  <c r="AE280" i="1"/>
  <c r="AC280" i="1"/>
  <c r="AB280" i="1"/>
  <c r="AA280" i="1"/>
  <c r="Z280" i="1"/>
  <c r="Y280" i="1"/>
  <c r="X280" i="1"/>
  <c r="W280" i="1"/>
  <c r="V280" i="1"/>
  <c r="U280" i="1"/>
  <c r="T280" i="1"/>
  <c r="S280" i="1"/>
  <c r="R280" i="1"/>
  <c r="Q280" i="1"/>
  <c r="P280" i="1"/>
  <c r="O280" i="1"/>
  <c r="N280" i="1"/>
  <c r="M280" i="1"/>
  <c r="L280" i="1"/>
  <c r="K280" i="1"/>
  <c r="I280" i="1"/>
  <c r="H280" i="1"/>
  <c r="AG279" i="1"/>
  <c r="AE278" i="1"/>
  <c r="AD278" i="1"/>
  <c r="AC278" i="1"/>
  <c r="AB278" i="1"/>
  <c r="AA278" i="1"/>
  <c r="Z278" i="1"/>
  <c r="Y278" i="1"/>
  <c r="X278" i="1"/>
  <c r="W278" i="1"/>
  <c r="V278" i="1"/>
  <c r="U278" i="1"/>
  <c r="T278" i="1"/>
  <c r="S278" i="1"/>
  <c r="R278" i="1"/>
  <c r="Q278" i="1"/>
  <c r="P278" i="1"/>
  <c r="O278" i="1"/>
  <c r="N278" i="1"/>
  <c r="M278" i="1"/>
  <c r="L278" i="1"/>
  <c r="K278" i="1"/>
  <c r="J278" i="1"/>
  <c r="I278" i="1"/>
  <c r="H278" i="1"/>
  <c r="C278" i="1" s="1"/>
  <c r="E278" i="1"/>
  <c r="D278" i="1"/>
  <c r="AE277" i="1"/>
  <c r="AE274" i="1" s="1"/>
  <c r="AC277" i="1"/>
  <c r="AB277" i="1"/>
  <c r="AA277" i="1"/>
  <c r="AA274" i="1" s="1"/>
  <c r="Z277" i="1"/>
  <c r="Y277" i="1"/>
  <c r="X277" i="1"/>
  <c r="W277" i="1"/>
  <c r="W274" i="1" s="1"/>
  <c r="V277" i="1"/>
  <c r="U277" i="1"/>
  <c r="T277" i="1"/>
  <c r="S277" i="1"/>
  <c r="S274" i="1" s="1"/>
  <c r="R277" i="1"/>
  <c r="Q277" i="1"/>
  <c r="P277" i="1"/>
  <c r="O277" i="1"/>
  <c r="O274" i="1" s="1"/>
  <c r="N277" i="1"/>
  <c r="M277" i="1"/>
  <c r="L277" i="1"/>
  <c r="K277" i="1"/>
  <c r="J277" i="1"/>
  <c r="I277" i="1"/>
  <c r="H277" i="1"/>
  <c r="C277" i="1"/>
  <c r="AE276" i="1"/>
  <c r="AD276" i="1"/>
  <c r="AC276" i="1"/>
  <c r="AB276" i="1"/>
  <c r="AA276" i="1"/>
  <c r="Z276" i="1"/>
  <c r="Y276" i="1"/>
  <c r="X276" i="1"/>
  <c r="W276" i="1"/>
  <c r="V276" i="1"/>
  <c r="U276" i="1"/>
  <c r="T276" i="1"/>
  <c r="S276" i="1"/>
  <c r="R276" i="1"/>
  <c r="Q276" i="1"/>
  <c r="P276" i="1"/>
  <c r="O276" i="1"/>
  <c r="N276" i="1"/>
  <c r="M276" i="1"/>
  <c r="L276" i="1"/>
  <c r="K276" i="1"/>
  <c r="E276" i="1" s="1"/>
  <c r="J276" i="1"/>
  <c r="I276" i="1"/>
  <c r="H276" i="1"/>
  <c r="C276" i="1"/>
  <c r="B276" i="1"/>
  <c r="AE275" i="1"/>
  <c r="AD275" i="1"/>
  <c r="AC275" i="1"/>
  <c r="AC274" i="1" s="1"/>
  <c r="AB275" i="1"/>
  <c r="AA275" i="1"/>
  <c r="Z275" i="1"/>
  <c r="Z274" i="1" s="1"/>
  <c r="Y275" i="1"/>
  <c r="Y274" i="1" s="1"/>
  <c r="X275" i="1"/>
  <c r="W275" i="1"/>
  <c r="V275" i="1"/>
  <c r="V274" i="1" s="1"/>
  <c r="U275" i="1"/>
  <c r="U274" i="1" s="1"/>
  <c r="T275" i="1"/>
  <c r="S275" i="1"/>
  <c r="R275" i="1"/>
  <c r="R274" i="1" s="1"/>
  <c r="Q275" i="1"/>
  <c r="Q274" i="1" s="1"/>
  <c r="P275" i="1"/>
  <c r="O275" i="1"/>
  <c r="N275" i="1"/>
  <c r="N274" i="1" s="1"/>
  <c r="M275" i="1"/>
  <c r="M274" i="1" s="1"/>
  <c r="L275" i="1"/>
  <c r="K275" i="1"/>
  <c r="J275" i="1"/>
  <c r="J274" i="1" s="1"/>
  <c r="I275" i="1"/>
  <c r="I274" i="1" s="1"/>
  <c r="H275" i="1"/>
  <c r="C275" i="1" s="1"/>
  <c r="C274" i="1" s="1"/>
  <c r="E275" i="1"/>
  <c r="B275" i="1"/>
  <c r="AG275" i="1" s="1"/>
  <c r="AB274" i="1"/>
  <c r="X274" i="1"/>
  <c r="T274" i="1"/>
  <c r="P274" i="1"/>
  <c r="L274" i="1"/>
  <c r="H274" i="1"/>
  <c r="AG273" i="1"/>
  <c r="AG272" i="1"/>
  <c r="E271" i="1"/>
  <c r="C271" i="1"/>
  <c r="B271" i="1"/>
  <c r="AG271" i="1" s="1"/>
  <c r="AG270" i="1"/>
  <c r="E270" i="1"/>
  <c r="G270" i="1" s="1"/>
  <c r="D270" i="1"/>
  <c r="C270" i="1"/>
  <c r="B270" i="1"/>
  <c r="AG269" i="1"/>
  <c r="E269" i="1"/>
  <c r="D269" i="1"/>
  <c r="C269" i="1"/>
  <c r="G269" i="1" s="1"/>
  <c r="B269" i="1"/>
  <c r="F269" i="1" s="1"/>
  <c r="F268" i="1"/>
  <c r="E268" i="1"/>
  <c r="D268" i="1" s="1"/>
  <c r="C268" i="1"/>
  <c r="C267" i="1" s="1"/>
  <c r="B268" i="1"/>
  <c r="AE267" i="1"/>
  <c r="AD267" i="1"/>
  <c r="AC267" i="1"/>
  <c r="AB267" i="1"/>
  <c r="AA267" i="1"/>
  <c r="Z267" i="1"/>
  <c r="Y267" i="1"/>
  <c r="X267" i="1"/>
  <c r="W267" i="1"/>
  <c r="V267" i="1"/>
  <c r="U267" i="1"/>
  <c r="T267" i="1"/>
  <c r="S267" i="1"/>
  <c r="R267" i="1"/>
  <c r="Q267" i="1"/>
  <c r="P267" i="1"/>
  <c r="O267" i="1"/>
  <c r="N267" i="1"/>
  <c r="M267" i="1"/>
  <c r="L267" i="1"/>
  <c r="K267" i="1"/>
  <c r="J267" i="1"/>
  <c r="I267" i="1"/>
  <c r="H267" i="1"/>
  <c r="AG266" i="1"/>
  <c r="AG265" i="1"/>
  <c r="B265" i="1"/>
  <c r="AG264" i="1"/>
  <c r="G264" i="1"/>
  <c r="E264" i="1"/>
  <c r="D264" i="1"/>
  <c r="C264" i="1"/>
  <c r="C261" i="1" s="1"/>
  <c r="B264" i="1"/>
  <c r="F264" i="1" s="1"/>
  <c r="F263" i="1"/>
  <c r="E263" i="1"/>
  <c r="D263" i="1" s="1"/>
  <c r="D257" i="1" s="1"/>
  <c r="C263" i="1"/>
  <c r="G263" i="1" s="1"/>
  <c r="B263" i="1"/>
  <c r="E262" i="1"/>
  <c r="C262" i="1"/>
  <c r="B262" i="1"/>
  <c r="AG262" i="1" s="1"/>
  <c r="AE261" i="1"/>
  <c r="AD261" i="1"/>
  <c r="AC261" i="1"/>
  <c r="AB261" i="1"/>
  <c r="AA261" i="1"/>
  <c r="Z261" i="1"/>
  <c r="Y261" i="1"/>
  <c r="X261" i="1"/>
  <c r="W261" i="1"/>
  <c r="V261" i="1"/>
  <c r="U261" i="1"/>
  <c r="T261" i="1"/>
  <c r="S261" i="1"/>
  <c r="R261" i="1"/>
  <c r="Q261" i="1"/>
  <c r="P261" i="1"/>
  <c r="O261" i="1"/>
  <c r="N261" i="1"/>
  <c r="M261" i="1"/>
  <c r="L261" i="1"/>
  <c r="K261" i="1"/>
  <c r="J261" i="1"/>
  <c r="I261" i="1"/>
  <c r="H261" i="1"/>
  <c r="AG260" i="1"/>
  <c r="AE259" i="1"/>
  <c r="AD259" i="1"/>
  <c r="AC259" i="1"/>
  <c r="AB259" i="1"/>
  <c r="AA259" i="1"/>
  <c r="Z259" i="1"/>
  <c r="Y259" i="1"/>
  <c r="X259" i="1"/>
  <c r="X255" i="1" s="1"/>
  <c r="W259" i="1"/>
  <c r="V259" i="1"/>
  <c r="U259" i="1"/>
  <c r="T259" i="1"/>
  <c r="S259" i="1"/>
  <c r="R259" i="1"/>
  <c r="Q259" i="1"/>
  <c r="P259" i="1"/>
  <c r="O259" i="1"/>
  <c r="N259" i="1"/>
  <c r="M259" i="1"/>
  <c r="L259" i="1"/>
  <c r="K259" i="1"/>
  <c r="J259" i="1"/>
  <c r="I259" i="1"/>
  <c r="H259" i="1"/>
  <c r="H255" i="1" s="1"/>
  <c r="E259" i="1"/>
  <c r="G259" i="1" s="1"/>
  <c r="D259" i="1"/>
  <c r="C259" i="1"/>
  <c r="B259" i="1"/>
  <c r="AE258" i="1"/>
  <c r="AD258" i="1"/>
  <c r="AC258" i="1"/>
  <c r="AB258" i="1"/>
  <c r="AA258" i="1"/>
  <c r="Z258" i="1"/>
  <c r="Y258" i="1"/>
  <c r="X258" i="1"/>
  <c r="W258" i="1"/>
  <c r="V258" i="1"/>
  <c r="U258" i="1"/>
  <c r="T258" i="1"/>
  <c r="S258" i="1"/>
  <c r="R258" i="1"/>
  <c r="Q258" i="1"/>
  <c r="P258" i="1"/>
  <c r="O258" i="1"/>
  <c r="N258" i="1"/>
  <c r="M258" i="1"/>
  <c r="L258" i="1"/>
  <c r="K258" i="1"/>
  <c r="J258" i="1"/>
  <c r="I258" i="1"/>
  <c r="H258" i="1"/>
  <c r="AG258" i="1" s="1"/>
  <c r="G258" i="1"/>
  <c r="E258" i="1"/>
  <c r="D258" i="1"/>
  <c r="C258" i="1"/>
  <c r="B258" i="1"/>
  <c r="F258" i="1" s="1"/>
  <c r="AE257" i="1"/>
  <c r="AD257" i="1"/>
  <c r="AC257" i="1"/>
  <c r="AB257" i="1"/>
  <c r="AA257" i="1"/>
  <c r="Z257" i="1"/>
  <c r="Y257" i="1"/>
  <c r="X257" i="1"/>
  <c r="W257" i="1"/>
  <c r="V257" i="1"/>
  <c r="U257" i="1"/>
  <c r="T257" i="1"/>
  <c r="S257" i="1"/>
  <c r="R257" i="1"/>
  <c r="Q257" i="1"/>
  <c r="P257" i="1"/>
  <c r="O257" i="1"/>
  <c r="N257" i="1"/>
  <c r="M257" i="1"/>
  <c r="L257" i="1"/>
  <c r="K257" i="1"/>
  <c r="J257" i="1"/>
  <c r="I257" i="1"/>
  <c r="H257" i="1"/>
  <c r="E257" i="1"/>
  <c r="C257" i="1"/>
  <c r="C255" i="1" s="1"/>
  <c r="B257" i="1"/>
  <c r="AE256" i="1"/>
  <c r="AD256" i="1"/>
  <c r="AD255" i="1" s="1"/>
  <c r="AC256" i="1"/>
  <c r="AC255" i="1" s="1"/>
  <c r="AB256" i="1"/>
  <c r="AA256" i="1"/>
  <c r="Z256" i="1"/>
  <c r="Z255" i="1" s="1"/>
  <c r="Y256" i="1"/>
  <c r="Y255" i="1" s="1"/>
  <c r="X256" i="1"/>
  <c r="W256" i="1"/>
  <c r="V256" i="1"/>
  <c r="V255" i="1" s="1"/>
  <c r="U256" i="1"/>
  <c r="U255" i="1" s="1"/>
  <c r="T256" i="1"/>
  <c r="S256" i="1"/>
  <c r="R256" i="1"/>
  <c r="R255" i="1" s="1"/>
  <c r="Q256" i="1"/>
  <c r="Q255" i="1" s="1"/>
  <c r="P256" i="1"/>
  <c r="O256" i="1"/>
  <c r="N256" i="1"/>
  <c r="N255" i="1" s="1"/>
  <c r="M256" i="1"/>
  <c r="M255" i="1" s="1"/>
  <c r="L256" i="1"/>
  <c r="K256" i="1"/>
  <c r="J256" i="1"/>
  <c r="J255" i="1" s="1"/>
  <c r="I256" i="1"/>
  <c r="I255" i="1" s="1"/>
  <c r="H256" i="1"/>
  <c r="C256" i="1"/>
  <c r="B256" i="1"/>
  <c r="AG256" i="1" s="1"/>
  <c r="AB255" i="1"/>
  <c r="T255" i="1"/>
  <c r="P255" i="1"/>
  <c r="L255" i="1"/>
  <c r="AG254" i="1"/>
  <c r="AG252" i="1"/>
  <c r="AG251" i="1"/>
  <c r="AB250" i="1"/>
  <c r="B250" i="1" s="1"/>
  <c r="M250" i="1"/>
  <c r="M238" i="1" s="1"/>
  <c r="C250" i="1"/>
  <c r="AG249" i="1"/>
  <c r="G249" i="1"/>
  <c r="E249" i="1"/>
  <c r="D249" i="1"/>
  <c r="C249" i="1"/>
  <c r="C247" i="1" s="1"/>
  <c r="B249" i="1"/>
  <c r="F249" i="1" s="1"/>
  <c r="F248" i="1"/>
  <c r="E248" i="1"/>
  <c r="D248" i="1" s="1"/>
  <c r="C248" i="1"/>
  <c r="G248" i="1" s="1"/>
  <c r="B248" i="1"/>
  <c r="AG248" i="1" s="1"/>
  <c r="AE247" i="1"/>
  <c r="AD247" i="1"/>
  <c r="AC247" i="1"/>
  <c r="AB247" i="1"/>
  <c r="AA247" i="1"/>
  <c r="Z247" i="1"/>
  <c r="Y247" i="1"/>
  <c r="X247" i="1"/>
  <c r="W247" i="1"/>
  <c r="V247" i="1"/>
  <c r="U247" i="1"/>
  <c r="T247" i="1"/>
  <c r="S247" i="1"/>
  <c r="R247" i="1"/>
  <c r="Q247" i="1"/>
  <c r="P247" i="1"/>
  <c r="O247" i="1"/>
  <c r="N247" i="1"/>
  <c r="L247" i="1"/>
  <c r="K247" i="1"/>
  <c r="J247" i="1"/>
  <c r="I247" i="1"/>
  <c r="H247" i="1"/>
  <c r="AG246" i="1"/>
  <c r="AG245" i="1"/>
  <c r="AB244" i="1"/>
  <c r="E244" i="1"/>
  <c r="D244" i="1"/>
  <c r="C244" i="1"/>
  <c r="E243" i="1"/>
  <c r="D243" i="1" s="1"/>
  <c r="D237" i="1" s="1"/>
  <c r="C243" i="1"/>
  <c r="G243" i="1" s="1"/>
  <c r="B243" i="1"/>
  <c r="E242" i="1"/>
  <c r="C242" i="1"/>
  <c r="B242" i="1"/>
  <c r="AG242" i="1" s="1"/>
  <c r="AE241" i="1"/>
  <c r="AD241" i="1"/>
  <c r="AC241" i="1"/>
  <c r="AB241" i="1"/>
  <c r="AA241" i="1"/>
  <c r="Z241" i="1"/>
  <c r="Y241" i="1"/>
  <c r="X241" i="1"/>
  <c r="W241" i="1"/>
  <c r="V241" i="1"/>
  <c r="U241" i="1"/>
  <c r="T241" i="1"/>
  <c r="S241" i="1"/>
  <c r="R241" i="1"/>
  <c r="Q241" i="1"/>
  <c r="P241" i="1"/>
  <c r="O241" i="1"/>
  <c r="N241" i="1"/>
  <c r="M241" i="1"/>
  <c r="L241" i="1"/>
  <c r="K241" i="1"/>
  <c r="J241" i="1"/>
  <c r="I241" i="1"/>
  <c r="H241" i="1"/>
  <c r="E241" i="1"/>
  <c r="AG240" i="1"/>
  <c r="AE239" i="1"/>
  <c r="AD239" i="1"/>
  <c r="AC239" i="1"/>
  <c r="AB239" i="1"/>
  <c r="AA239" i="1"/>
  <c r="Z239" i="1"/>
  <c r="Y239" i="1"/>
  <c r="X239" i="1"/>
  <c r="W239" i="1"/>
  <c r="V239" i="1"/>
  <c r="U239" i="1"/>
  <c r="T239" i="1"/>
  <c r="S239" i="1"/>
  <c r="R239" i="1"/>
  <c r="Q239" i="1"/>
  <c r="P239" i="1"/>
  <c r="O239" i="1"/>
  <c r="N239" i="1"/>
  <c r="M239" i="1"/>
  <c r="L239" i="1"/>
  <c r="K239" i="1"/>
  <c r="J239" i="1"/>
  <c r="I239" i="1"/>
  <c r="H239" i="1"/>
  <c r="E239" i="1"/>
  <c r="D239" i="1"/>
  <c r="C239" i="1"/>
  <c r="B239" i="1"/>
  <c r="AG239" i="1" s="1"/>
  <c r="AE238" i="1"/>
  <c r="AD238" i="1"/>
  <c r="AC238" i="1"/>
  <c r="AB238" i="1"/>
  <c r="AA238" i="1"/>
  <c r="Z238" i="1"/>
  <c r="Y238" i="1"/>
  <c r="X238" i="1"/>
  <c r="W238" i="1"/>
  <c r="V238" i="1"/>
  <c r="U238" i="1"/>
  <c r="T238" i="1"/>
  <c r="S238" i="1"/>
  <c r="R238" i="1"/>
  <c r="Q238" i="1"/>
  <c r="P238" i="1"/>
  <c r="O238" i="1"/>
  <c r="N238" i="1"/>
  <c r="L238" i="1"/>
  <c r="L235" i="1" s="1"/>
  <c r="K238" i="1"/>
  <c r="J238" i="1"/>
  <c r="I238" i="1"/>
  <c r="H238" i="1"/>
  <c r="H235" i="1" s="1"/>
  <c r="AE237" i="1"/>
  <c r="AE235" i="1" s="1"/>
  <c r="AD237" i="1"/>
  <c r="AC237" i="1"/>
  <c r="AB237" i="1"/>
  <c r="AA237" i="1"/>
  <c r="Z237" i="1"/>
  <c r="Y237" i="1"/>
  <c r="X237" i="1"/>
  <c r="W237" i="1"/>
  <c r="V237" i="1"/>
  <c r="U237" i="1"/>
  <c r="T237" i="1"/>
  <c r="S237" i="1"/>
  <c r="R237" i="1"/>
  <c r="Q237" i="1"/>
  <c r="P237" i="1"/>
  <c r="O237" i="1"/>
  <c r="O235" i="1" s="1"/>
  <c r="N237" i="1"/>
  <c r="M237" i="1"/>
  <c r="L237" i="1"/>
  <c r="K237" i="1"/>
  <c r="K235" i="1" s="1"/>
  <c r="J237" i="1"/>
  <c r="I237" i="1"/>
  <c r="H237" i="1"/>
  <c r="E237" i="1"/>
  <c r="C237" i="1"/>
  <c r="AE236" i="1"/>
  <c r="AD236" i="1"/>
  <c r="AD235" i="1" s="1"/>
  <c r="AC236" i="1"/>
  <c r="AB236" i="1"/>
  <c r="AA236" i="1"/>
  <c r="Z236" i="1"/>
  <c r="Z235" i="1" s="1"/>
  <c r="Y236" i="1"/>
  <c r="Y235" i="1" s="1"/>
  <c r="X236" i="1"/>
  <c r="W236" i="1"/>
  <c r="V236" i="1"/>
  <c r="U236" i="1"/>
  <c r="U235" i="1" s="1"/>
  <c r="T236" i="1"/>
  <c r="S236" i="1"/>
  <c r="R236" i="1"/>
  <c r="Q236" i="1"/>
  <c r="Q235" i="1" s="1"/>
  <c r="P236" i="1"/>
  <c r="O236" i="1"/>
  <c r="N236" i="1"/>
  <c r="N235" i="1" s="1"/>
  <c r="M236" i="1"/>
  <c r="M235" i="1" s="1"/>
  <c r="L236" i="1"/>
  <c r="K236" i="1"/>
  <c r="J236" i="1"/>
  <c r="J235" i="1" s="1"/>
  <c r="I236" i="1"/>
  <c r="I235" i="1" s="1"/>
  <c r="H236" i="1"/>
  <c r="C236" i="1"/>
  <c r="B236" i="1"/>
  <c r="AC235" i="1"/>
  <c r="AA235" i="1"/>
  <c r="W235" i="1"/>
  <c r="V235" i="1"/>
  <c r="S235" i="1"/>
  <c r="R235" i="1"/>
  <c r="AG234" i="1"/>
  <c r="AG233" i="1"/>
  <c r="E232" i="1"/>
  <c r="C232" i="1"/>
  <c r="B232" i="1"/>
  <c r="AG232" i="1" s="1"/>
  <c r="AG231" i="1"/>
  <c r="E231" i="1"/>
  <c r="C231" i="1"/>
  <c r="B231" i="1"/>
  <c r="AG230" i="1"/>
  <c r="E230" i="1"/>
  <c r="F230" i="1" s="1"/>
  <c r="D230" i="1"/>
  <c r="C230" i="1"/>
  <c r="B230" i="1"/>
  <c r="AE229" i="1"/>
  <c r="AD229" i="1"/>
  <c r="AC229" i="1"/>
  <c r="AB229" i="1"/>
  <c r="AA229" i="1"/>
  <c r="Z229" i="1"/>
  <c r="Y229" i="1"/>
  <c r="X229" i="1"/>
  <c r="W229" i="1"/>
  <c r="V229" i="1"/>
  <c r="U229" i="1"/>
  <c r="T229" i="1"/>
  <c r="S229" i="1"/>
  <c r="R229" i="1"/>
  <c r="Q229" i="1"/>
  <c r="P229" i="1"/>
  <c r="O229" i="1"/>
  <c r="N229" i="1"/>
  <c r="M229" i="1"/>
  <c r="L229" i="1"/>
  <c r="K229" i="1"/>
  <c r="J229" i="1"/>
  <c r="I229" i="1"/>
  <c r="H229" i="1"/>
  <c r="AG228" i="1"/>
  <c r="AG227" i="1"/>
  <c r="AG226" i="1"/>
  <c r="E226" i="1"/>
  <c r="F226" i="1" s="1"/>
  <c r="D226" i="1"/>
  <c r="C226" i="1"/>
  <c r="G226" i="1" s="1"/>
  <c r="B226" i="1"/>
  <c r="E225" i="1"/>
  <c r="D225" i="1"/>
  <c r="C225" i="1"/>
  <c r="B225" i="1"/>
  <c r="F224" i="1"/>
  <c r="E224" i="1"/>
  <c r="C224" i="1"/>
  <c r="B224" i="1"/>
  <c r="AG224" i="1" s="1"/>
  <c r="AE223" i="1"/>
  <c r="AD223" i="1"/>
  <c r="AC223" i="1"/>
  <c r="AB223" i="1"/>
  <c r="AA223" i="1"/>
  <c r="Z223" i="1"/>
  <c r="Y223" i="1"/>
  <c r="X223" i="1"/>
  <c r="W223" i="1"/>
  <c r="V223" i="1"/>
  <c r="U223" i="1"/>
  <c r="T223" i="1"/>
  <c r="S223" i="1"/>
  <c r="R223" i="1"/>
  <c r="Q223" i="1"/>
  <c r="P223" i="1"/>
  <c r="O223" i="1"/>
  <c r="N223" i="1"/>
  <c r="M223" i="1"/>
  <c r="L223" i="1"/>
  <c r="K223" i="1"/>
  <c r="J223" i="1"/>
  <c r="I223" i="1"/>
  <c r="H223" i="1"/>
  <c r="E223" i="1"/>
  <c r="AG222" i="1"/>
  <c r="AG221" i="1"/>
  <c r="E220" i="1"/>
  <c r="C220" i="1"/>
  <c r="B220" i="1"/>
  <c r="AG219" i="1"/>
  <c r="E219" i="1"/>
  <c r="D219" i="1" s="1"/>
  <c r="C219" i="1"/>
  <c r="B219" i="1"/>
  <c r="AG218" i="1"/>
  <c r="E218" i="1"/>
  <c r="F218" i="1" s="1"/>
  <c r="D218" i="1"/>
  <c r="C218" i="1"/>
  <c r="G218" i="1" s="1"/>
  <c r="B218" i="1"/>
  <c r="AE217" i="1"/>
  <c r="AD217" i="1"/>
  <c r="AC217" i="1"/>
  <c r="AB217" i="1"/>
  <c r="AA217" i="1"/>
  <c r="Z217" i="1"/>
  <c r="Y217" i="1"/>
  <c r="X217" i="1"/>
  <c r="W217" i="1"/>
  <c r="V217" i="1"/>
  <c r="U217" i="1"/>
  <c r="T217" i="1"/>
  <c r="S217" i="1"/>
  <c r="R217" i="1"/>
  <c r="Q217" i="1"/>
  <c r="P217" i="1"/>
  <c r="O217" i="1"/>
  <c r="N217" i="1"/>
  <c r="M217" i="1"/>
  <c r="L217" i="1"/>
  <c r="K217" i="1"/>
  <c r="J217" i="1"/>
  <c r="I217" i="1"/>
  <c r="H217" i="1"/>
  <c r="C217" i="1"/>
  <c r="AG216" i="1"/>
  <c r="AG215" i="1"/>
  <c r="AG214" i="1"/>
  <c r="E214" i="1"/>
  <c r="F214" i="1" s="1"/>
  <c r="D214" i="1"/>
  <c r="C214" i="1"/>
  <c r="G214" i="1" s="1"/>
  <c r="B214" i="1"/>
  <c r="E213" i="1"/>
  <c r="D213" i="1"/>
  <c r="C213" i="1"/>
  <c r="G213" i="1" s="1"/>
  <c r="B213" i="1"/>
  <c r="F212" i="1"/>
  <c r="E212" i="1"/>
  <c r="C212" i="1"/>
  <c r="B212" i="1"/>
  <c r="AE211" i="1"/>
  <c r="AD211" i="1"/>
  <c r="AC211" i="1"/>
  <c r="AB211" i="1"/>
  <c r="AA211" i="1"/>
  <c r="Z211" i="1"/>
  <c r="Y211" i="1"/>
  <c r="X211" i="1"/>
  <c r="W211" i="1"/>
  <c r="V211" i="1"/>
  <c r="U211" i="1"/>
  <c r="T211" i="1"/>
  <c r="S211" i="1"/>
  <c r="R211" i="1"/>
  <c r="Q211" i="1"/>
  <c r="P211" i="1"/>
  <c r="O211" i="1"/>
  <c r="N211" i="1"/>
  <c r="M211" i="1"/>
  <c r="L211" i="1"/>
  <c r="K211" i="1"/>
  <c r="J211" i="1"/>
  <c r="I211" i="1"/>
  <c r="H211" i="1"/>
  <c r="E211" i="1"/>
  <c r="AG210" i="1"/>
  <c r="AE209" i="1"/>
  <c r="AD209" i="1"/>
  <c r="AC209" i="1"/>
  <c r="AB209" i="1"/>
  <c r="AA209" i="1"/>
  <c r="Z209" i="1"/>
  <c r="Y209" i="1"/>
  <c r="X209" i="1"/>
  <c r="W209" i="1"/>
  <c r="V209" i="1"/>
  <c r="U209" i="1"/>
  <c r="T209" i="1"/>
  <c r="S209" i="1"/>
  <c r="R209" i="1"/>
  <c r="Q209" i="1"/>
  <c r="P209" i="1"/>
  <c r="O209" i="1"/>
  <c r="N209" i="1"/>
  <c r="M209" i="1"/>
  <c r="L209" i="1"/>
  <c r="K209" i="1"/>
  <c r="J209" i="1"/>
  <c r="I209" i="1"/>
  <c r="H209" i="1"/>
  <c r="E209" i="1"/>
  <c r="D209" i="1"/>
  <c r="C209" i="1"/>
  <c r="B209" i="1"/>
  <c r="AG209" i="1" s="1"/>
  <c r="AE208" i="1"/>
  <c r="AD208" i="1"/>
  <c r="AC208" i="1"/>
  <c r="AB208" i="1"/>
  <c r="AA208" i="1"/>
  <c r="Z208" i="1"/>
  <c r="Z205" i="1" s="1"/>
  <c r="Y208" i="1"/>
  <c r="X208" i="1"/>
  <c r="W208" i="1"/>
  <c r="V208" i="1"/>
  <c r="U208" i="1"/>
  <c r="T208" i="1"/>
  <c r="S208" i="1"/>
  <c r="R208" i="1"/>
  <c r="R205" i="1" s="1"/>
  <c r="Q208" i="1"/>
  <c r="P208" i="1"/>
  <c r="O208" i="1"/>
  <c r="N208" i="1"/>
  <c r="M208" i="1"/>
  <c r="L208" i="1"/>
  <c r="K208" i="1"/>
  <c r="J208" i="1"/>
  <c r="J205" i="1" s="1"/>
  <c r="I208" i="1"/>
  <c r="H208" i="1"/>
  <c r="E208" i="1"/>
  <c r="AE207" i="1"/>
  <c r="AD207" i="1"/>
  <c r="AC207" i="1"/>
  <c r="AB207" i="1"/>
  <c r="AB205" i="1" s="1"/>
  <c r="AA207" i="1"/>
  <c r="Z207" i="1"/>
  <c r="Y207" i="1"/>
  <c r="X207" i="1"/>
  <c r="X205" i="1" s="1"/>
  <c r="W207" i="1"/>
  <c r="V207" i="1"/>
  <c r="U207" i="1"/>
  <c r="T207" i="1"/>
  <c r="T205" i="1" s="1"/>
  <c r="S207" i="1"/>
  <c r="R207" i="1"/>
  <c r="Q207" i="1"/>
  <c r="P207" i="1"/>
  <c r="P205" i="1" s="1"/>
  <c r="O207" i="1"/>
  <c r="N207" i="1"/>
  <c r="M207" i="1"/>
  <c r="L207" i="1"/>
  <c r="L205" i="1" s="1"/>
  <c r="K207" i="1"/>
  <c r="J207" i="1"/>
  <c r="I207" i="1"/>
  <c r="H207" i="1"/>
  <c r="H205" i="1" s="1"/>
  <c r="B207" i="1"/>
  <c r="AG207" i="1" s="1"/>
  <c r="AE206" i="1"/>
  <c r="AD206" i="1"/>
  <c r="AC206" i="1"/>
  <c r="AB206" i="1"/>
  <c r="AA206" i="1"/>
  <c r="Z206" i="1"/>
  <c r="Y206" i="1"/>
  <c r="X206" i="1"/>
  <c r="W206" i="1"/>
  <c r="V206" i="1"/>
  <c r="U206" i="1"/>
  <c r="T206" i="1"/>
  <c r="S206" i="1"/>
  <c r="R206" i="1"/>
  <c r="Q206" i="1"/>
  <c r="P206" i="1"/>
  <c r="O206" i="1"/>
  <c r="N206" i="1"/>
  <c r="M206" i="1"/>
  <c r="L206" i="1"/>
  <c r="K206" i="1"/>
  <c r="J206" i="1"/>
  <c r="I206" i="1"/>
  <c r="H206" i="1"/>
  <c r="AE205" i="1"/>
  <c r="AD205" i="1"/>
  <c r="AA205" i="1"/>
  <c r="W205" i="1"/>
  <c r="V205" i="1"/>
  <c r="S205" i="1"/>
  <c r="O205" i="1"/>
  <c r="N205" i="1"/>
  <c r="K205" i="1"/>
  <c r="AG204" i="1"/>
  <c r="AG203" i="1"/>
  <c r="AG202" i="1"/>
  <c r="G202" i="1"/>
  <c r="E202" i="1"/>
  <c r="F202" i="1" s="1"/>
  <c r="D202" i="1"/>
  <c r="C202" i="1"/>
  <c r="B202" i="1"/>
  <c r="E201" i="1"/>
  <c r="D201" i="1"/>
  <c r="C201" i="1"/>
  <c r="B201" i="1"/>
  <c r="E200" i="1"/>
  <c r="C200" i="1"/>
  <c r="B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AG198" i="1"/>
  <c r="AG197" i="1"/>
  <c r="E196" i="1"/>
  <c r="C196" i="1"/>
  <c r="B196" i="1"/>
  <c r="F196" i="1" s="1"/>
  <c r="AG195" i="1"/>
  <c r="E195" i="1"/>
  <c r="D195" i="1"/>
  <c r="C195" i="1"/>
  <c r="B195" i="1"/>
  <c r="AG194" i="1"/>
  <c r="G194" i="1"/>
  <c r="E194" i="1"/>
  <c r="F194" i="1" s="1"/>
  <c r="D194" i="1"/>
  <c r="C194" i="1"/>
  <c r="C188" i="1" s="1"/>
  <c r="B194" i="1"/>
  <c r="AE193" i="1"/>
  <c r="AD193" i="1"/>
  <c r="AC193" i="1"/>
  <c r="AB193" i="1"/>
  <c r="AA193" i="1"/>
  <c r="Z193" i="1"/>
  <c r="Y193" i="1"/>
  <c r="X193" i="1"/>
  <c r="W193" i="1"/>
  <c r="V193" i="1"/>
  <c r="U193" i="1"/>
  <c r="T193" i="1"/>
  <c r="S193" i="1"/>
  <c r="R193" i="1"/>
  <c r="Q193" i="1"/>
  <c r="P193" i="1"/>
  <c r="O193" i="1"/>
  <c r="N193" i="1"/>
  <c r="M193" i="1"/>
  <c r="L193" i="1"/>
  <c r="K193" i="1"/>
  <c r="J193" i="1"/>
  <c r="I193" i="1"/>
  <c r="H193" i="1"/>
  <c r="C193" i="1"/>
  <c r="B193" i="1"/>
  <c r="AG193" i="1" s="1"/>
  <c r="AG192" i="1"/>
  <c r="AE191" i="1"/>
  <c r="AD191" i="1"/>
  <c r="AC191" i="1"/>
  <c r="AB191" i="1"/>
  <c r="AA191" i="1"/>
  <c r="Z191" i="1"/>
  <c r="Y191" i="1"/>
  <c r="X191" i="1"/>
  <c r="W191" i="1"/>
  <c r="V191" i="1"/>
  <c r="U191" i="1"/>
  <c r="T191" i="1"/>
  <c r="S191" i="1"/>
  <c r="R191" i="1"/>
  <c r="Q191" i="1"/>
  <c r="P191" i="1"/>
  <c r="O191" i="1"/>
  <c r="N191" i="1"/>
  <c r="M191" i="1"/>
  <c r="L191" i="1"/>
  <c r="K191" i="1"/>
  <c r="J191" i="1"/>
  <c r="I191" i="1"/>
  <c r="H191" i="1"/>
  <c r="E191" i="1"/>
  <c r="D191" i="1"/>
  <c r="C191" i="1"/>
  <c r="B191" i="1"/>
  <c r="AG191" i="1" s="1"/>
  <c r="AE190" i="1"/>
  <c r="AD190" i="1"/>
  <c r="AC190" i="1"/>
  <c r="AB190" i="1"/>
  <c r="AA190" i="1"/>
  <c r="Z190" i="1"/>
  <c r="Y190" i="1"/>
  <c r="X190" i="1"/>
  <c r="W190" i="1"/>
  <c r="V190" i="1"/>
  <c r="U190" i="1"/>
  <c r="T190" i="1"/>
  <c r="S190" i="1"/>
  <c r="R190" i="1"/>
  <c r="Q190" i="1"/>
  <c r="P190" i="1"/>
  <c r="O190" i="1"/>
  <c r="N190" i="1"/>
  <c r="M190" i="1"/>
  <c r="L190" i="1"/>
  <c r="K190" i="1"/>
  <c r="J190" i="1"/>
  <c r="I190" i="1"/>
  <c r="H190" i="1"/>
  <c r="C190" i="1"/>
  <c r="AE189" i="1"/>
  <c r="AD189" i="1"/>
  <c r="AD187" i="1" s="1"/>
  <c r="AC189" i="1"/>
  <c r="AB189" i="1"/>
  <c r="AA189" i="1"/>
  <c r="Z189" i="1"/>
  <c r="Z187" i="1" s="1"/>
  <c r="Y189" i="1"/>
  <c r="X189" i="1"/>
  <c r="W189" i="1"/>
  <c r="V189" i="1"/>
  <c r="V187" i="1" s="1"/>
  <c r="U189" i="1"/>
  <c r="T189" i="1"/>
  <c r="S189" i="1"/>
  <c r="R189" i="1"/>
  <c r="R187" i="1" s="1"/>
  <c r="Q189" i="1"/>
  <c r="P189" i="1"/>
  <c r="O189" i="1"/>
  <c r="N189" i="1"/>
  <c r="N187" i="1" s="1"/>
  <c r="M189" i="1"/>
  <c r="L189" i="1"/>
  <c r="K189" i="1"/>
  <c r="J189" i="1"/>
  <c r="J187" i="1" s="1"/>
  <c r="I189" i="1"/>
  <c r="H189" i="1"/>
  <c r="E189" i="1"/>
  <c r="AE188" i="1"/>
  <c r="AD188" i="1"/>
  <c r="AC188" i="1"/>
  <c r="AB188" i="1"/>
  <c r="AB187" i="1" s="1"/>
  <c r="AA188" i="1"/>
  <c r="Z188" i="1"/>
  <c r="Y188" i="1"/>
  <c r="X188" i="1"/>
  <c r="X187" i="1" s="1"/>
  <c r="W188" i="1"/>
  <c r="V188" i="1"/>
  <c r="U188" i="1"/>
  <c r="T188" i="1"/>
  <c r="T187" i="1" s="1"/>
  <c r="S188" i="1"/>
  <c r="R188" i="1"/>
  <c r="Q188" i="1"/>
  <c r="P188" i="1"/>
  <c r="P187" i="1" s="1"/>
  <c r="O188" i="1"/>
  <c r="N188" i="1"/>
  <c r="M188" i="1"/>
  <c r="L188" i="1"/>
  <c r="L187" i="1" s="1"/>
  <c r="K188" i="1"/>
  <c r="J188" i="1"/>
  <c r="I188" i="1"/>
  <c r="H188" i="1"/>
  <c r="H187" i="1" s="1"/>
  <c r="E188" i="1"/>
  <c r="AC187" i="1"/>
  <c r="Y187" i="1"/>
  <c r="U187" i="1"/>
  <c r="Q187" i="1"/>
  <c r="M187" i="1"/>
  <c r="I187" i="1"/>
  <c r="AG186" i="1"/>
  <c r="AG185" i="1"/>
  <c r="AG184" i="1"/>
  <c r="F183" i="1"/>
  <c r="E183" i="1"/>
  <c r="C183" i="1"/>
  <c r="B183" i="1"/>
  <c r="AG183" i="1" s="1"/>
  <c r="E182" i="1"/>
  <c r="C182" i="1"/>
  <c r="D182" i="1" s="1"/>
  <c r="B182" i="1"/>
  <c r="F182" i="1" s="1"/>
  <c r="AG181" i="1"/>
  <c r="E181" i="1"/>
  <c r="D181" i="1"/>
  <c r="D175" i="1" s="1"/>
  <c r="C181" i="1"/>
  <c r="B181" i="1"/>
  <c r="AE180" i="1"/>
  <c r="AD180" i="1"/>
  <c r="AC180" i="1"/>
  <c r="AB180" i="1"/>
  <c r="AA180" i="1"/>
  <c r="Z180" i="1"/>
  <c r="Y180" i="1"/>
  <c r="X180" i="1"/>
  <c r="W180" i="1"/>
  <c r="V180" i="1"/>
  <c r="U180" i="1"/>
  <c r="T180" i="1"/>
  <c r="S180" i="1"/>
  <c r="R180" i="1"/>
  <c r="Q180" i="1"/>
  <c r="P180" i="1"/>
  <c r="O180" i="1"/>
  <c r="N180" i="1"/>
  <c r="M180" i="1"/>
  <c r="L180" i="1"/>
  <c r="K180" i="1"/>
  <c r="J180" i="1"/>
  <c r="I180" i="1"/>
  <c r="H180" i="1"/>
  <c r="AG179" i="1"/>
  <c r="AE178" i="1"/>
  <c r="AD178" i="1"/>
  <c r="AC178" i="1"/>
  <c r="AB178" i="1"/>
  <c r="AB174" i="1" s="1"/>
  <c r="AA178" i="1"/>
  <c r="Z178" i="1"/>
  <c r="Y178" i="1"/>
  <c r="X178" i="1"/>
  <c r="X174" i="1" s="1"/>
  <c r="W178" i="1"/>
  <c r="V178" i="1"/>
  <c r="U178" i="1"/>
  <c r="T178" i="1"/>
  <c r="T174" i="1" s="1"/>
  <c r="S178" i="1"/>
  <c r="R178" i="1"/>
  <c r="Q178" i="1"/>
  <c r="P178" i="1"/>
  <c r="O178" i="1"/>
  <c r="N178" i="1"/>
  <c r="M178" i="1"/>
  <c r="L178" i="1"/>
  <c r="L174" i="1" s="1"/>
  <c r="K178" i="1"/>
  <c r="J178" i="1"/>
  <c r="I178" i="1"/>
  <c r="H178" i="1"/>
  <c r="H174" i="1" s="1"/>
  <c r="E178" i="1"/>
  <c r="F178" i="1" s="1"/>
  <c r="D178" i="1"/>
  <c r="C178" i="1"/>
  <c r="G178" i="1" s="1"/>
  <c r="B178" i="1"/>
  <c r="AE177" i="1"/>
  <c r="AD177" i="1"/>
  <c r="AC177" i="1"/>
  <c r="AB177" i="1"/>
  <c r="AA177" i="1"/>
  <c r="AA174" i="1" s="1"/>
  <c r="Z177" i="1"/>
  <c r="Y177" i="1"/>
  <c r="X177" i="1"/>
  <c r="W177" i="1"/>
  <c r="V177" i="1"/>
  <c r="U177" i="1"/>
  <c r="T177" i="1"/>
  <c r="S177" i="1"/>
  <c r="S174" i="1" s="1"/>
  <c r="R177" i="1"/>
  <c r="Q177" i="1"/>
  <c r="P177" i="1"/>
  <c r="O177" i="1"/>
  <c r="N177" i="1"/>
  <c r="M177" i="1"/>
  <c r="L177" i="1"/>
  <c r="K177" i="1"/>
  <c r="K174" i="1" s="1"/>
  <c r="J177" i="1"/>
  <c r="I177" i="1"/>
  <c r="H177" i="1"/>
  <c r="E177" i="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E176" i="1"/>
  <c r="C176" i="1"/>
  <c r="B176" i="1"/>
  <c r="AE175" i="1"/>
  <c r="AD175" i="1"/>
  <c r="AC175" i="1"/>
  <c r="AC174" i="1" s="1"/>
  <c r="AB175" i="1"/>
  <c r="AA175" i="1"/>
  <c r="Z175" i="1"/>
  <c r="Y175" i="1"/>
  <c r="Y174" i="1" s="1"/>
  <c r="X175" i="1"/>
  <c r="W175" i="1"/>
  <c r="V175" i="1"/>
  <c r="U175" i="1"/>
  <c r="U174" i="1" s="1"/>
  <c r="T175" i="1"/>
  <c r="S175" i="1"/>
  <c r="R175" i="1"/>
  <c r="Q175" i="1"/>
  <c r="Q174" i="1" s="1"/>
  <c r="P175" i="1"/>
  <c r="O175" i="1"/>
  <c r="N175" i="1"/>
  <c r="M175" i="1"/>
  <c r="M174" i="1" s="1"/>
  <c r="L175" i="1"/>
  <c r="K175" i="1"/>
  <c r="J175" i="1"/>
  <c r="I175" i="1"/>
  <c r="I174" i="1" s="1"/>
  <c r="H175" i="1"/>
  <c r="AG175" i="1" s="1"/>
  <c r="E175" i="1"/>
  <c r="C175" i="1"/>
  <c r="B175" i="1"/>
  <c r="AE174" i="1"/>
  <c r="W174" i="1"/>
  <c r="P174" i="1"/>
  <c r="O174" i="1"/>
  <c r="AG173" i="1"/>
  <c r="AG172" i="1"/>
  <c r="AG171" i="1"/>
  <c r="E171" i="1"/>
  <c r="D171" i="1"/>
  <c r="D165" i="1" s="1"/>
  <c r="C171" i="1"/>
  <c r="B171" i="1"/>
  <c r="AG170" i="1"/>
  <c r="G170" i="1"/>
  <c r="E170" i="1"/>
  <c r="F170" i="1" s="1"/>
  <c r="D170" i="1"/>
  <c r="C170" i="1"/>
  <c r="B170" i="1"/>
  <c r="E169" i="1"/>
  <c r="D169" i="1"/>
  <c r="C169" i="1"/>
  <c r="G169" i="1" s="1"/>
  <c r="B169" i="1"/>
  <c r="AG169" i="1" s="1"/>
  <c r="AE168" i="1"/>
  <c r="AD168" i="1"/>
  <c r="AC168" i="1"/>
  <c r="AB168" i="1"/>
  <c r="AA168" i="1"/>
  <c r="Z168" i="1"/>
  <c r="Y168" i="1"/>
  <c r="X168" i="1"/>
  <c r="W168" i="1"/>
  <c r="V168" i="1"/>
  <c r="U168" i="1"/>
  <c r="T168" i="1"/>
  <c r="S168" i="1"/>
  <c r="R168" i="1"/>
  <c r="Q168" i="1"/>
  <c r="P168" i="1"/>
  <c r="O168" i="1"/>
  <c r="N168" i="1"/>
  <c r="M168" i="1"/>
  <c r="L168" i="1"/>
  <c r="K168" i="1"/>
  <c r="J168" i="1"/>
  <c r="I168" i="1"/>
  <c r="H168" i="1"/>
  <c r="E168" i="1"/>
  <c r="AG167" i="1"/>
  <c r="AE166" i="1"/>
  <c r="AD166" i="1"/>
  <c r="AC166" i="1"/>
  <c r="AB166" i="1"/>
  <c r="AA166" i="1"/>
  <c r="Z166" i="1"/>
  <c r="Y166" i="1"/>
  <c r="X166" i="1"/>
  <c r="W166" i="1"/>
  <c r="V166" i="1"/>
  <c r="U166" i="1"/>
  <c r="T166" i="1"/>
  <c r="S166" i="1"/>
  <c r="R166" i="1"/>
  <c r="Q166" i="1"/>
  <c r="P166" i="1"/>
  <c r="O166" i="1"/>
  <c r="N166" i="1"/>
  <c r="M166" i="1"/>
  <c r="L166" i="1"/>
  <c r="K166" i="1"/>
  <c r="J166" i="1"/>
  <c r="I166" i="1"/>
  <c r="H166" i="1"/>
  <c r="E166" i="1"/>
  <c r="D166" i="1"/>
  <c r="C166" i="1"/>
  <c r="B166" i="1"/>
  <c r="AE165" i="1"/>
  <c r="AD165" i="1"/>
  <c r="AC165" i="1"/>
  <c r="AB165" i="1"/>
  <c r="AA165" i="1"/>
  <c r="Z165" i="1"/>
  <c r="Y165" i="1"/>
  <c r="X165" i="1"/>
  <c r="W165" i="1"/>
  <c r="V165" i="1"/>
  <c r="U165" i="1"/>
  <c r="T165" i="1"/>
  <c r="S165" i="1"/>
  <c r="R165" i="1"/>
  <c r="Q165" i="1"/>
  <c r="P165" i="1"/>
  <c r="O165" i="1"/>
  <c r="N165" i="1"/>
  <c r="M165" i="1"/>
  <c r="L165" i="1"/>
  <c r="K165" i="1"/>
  <c r="J165" i="1"/>
  <c r="I165" i="1"/>
  <c r="H165" i="1"/>
  <c r="AG165" i="1" s="1"/>
  <c r="E165" i="1"/>
  <c r="C165" i="1"/>
  <c r="B165" i="1"/>
  <c r="AE164" i="1"/>
  <c r="AD164" i="1"/>
  <c r="AC164" i="1"/>
  <c r="AB164" i="1"/>
  <c r="AA164" i="1"/>
  <c r="Z164" i="1"/>
  <c r="Y164" i="1"/>
  <c r="X164" i="1"/>
  <c r="W164" i="1"/>
  <c r="V164" i="1"/>
  <c r="U164" i="1"/>
  <c r="T164" i="1"/>
  <c r="S164" i="1"/>
  <c r="R164" i="1"/>
  <c r="Q164" i="1"/>
  <c r="P164" i="1"/>
  <c r="O164" i="1"/>
  <c r="N164" i="1"/>
  <c r="M164" i="1"/>
  <c r="L164" i="1"/>
  <c r="K164" i="1"/>
  <c r="J164" i="1"/>
  <c r="I164" i="1"/>
  <c r="H164" i="1"/>
  <c r="AG164" i="1" s="1"/>
  <c r="G164" i="1"/>
  <c r="E164" i="1"/>
  <c r="F164" i="1" s="1"/>
  <c r="D164" i="1"/>
  <c r="C164" i="1"/>
  <c r="B164" i="1"/>
  <c r="AE163" i="1"/>
  <c r="AD163" i="1"/>
  <c r="AD162" i="1" s="1"/>
  <c r="AC163" i="1"/>
  <c r="AB163" i="1"/>
  <c r="AA163" i="1"/>
  <c r="Z163" i="1"/>
  <c r="Z162" i="1" s="1"/>
  <c r="Y163" i="1"/>
  <c r="X163" i="1"/>
  <c r="W163" i="1"/>
  <c r="V163" i="1"/>
  <c r="V162" i="1" s="1"/>
  <c r="U163" i="1"/>
  <c r="T163" i="1"/>
  <c r="S163" i="1"/>
  <c r="R163" i="1"/>
  <c r="R162" i="1" s="1"/>
  <c r="Q163" i="1"/>
  <c r="P163" i="1"/>
  <c r="O163" i="1"/>
  <c r="N163" i="1"/>
  <c r="N162" i="1" s="1"/>
  <c r="M163" i="1"/>
  <c r="L163" i="1"/>
  <c r="K163" i="1"/>
  <c r="J163" i="1"/>
  <c r="J162" i="1" s="1"/>
  <c r="I163" i="1"/>
  <c r="H163" i="1"/>
  <c r="F163" i="1"/>
  <c r="E163" i="1"/>
  <c r="D163" i="1"/>
  <c r="B163" i="1"/>
  <c r="AC162" i="1"/>
  <c r="Y162" i="1"/>
  <c r="U162" i="1"/>
  <c r="Q162" i="1"/>
  <c r="M162" i="1"/>
  <c r="I162" i="1"/>
  <c r="AG161" i="1"/>
  <c r="AG159" i="1"/>
  <c r="AG158" i="1"/>
  <c r="AG157" i="1"/>
  <c r="G157" i="1"/>
  <c r="E157" i="1"/>
  <c r="F157" i="1" s="1"/>
  <c r="D157" i="1"/>
  <c r="D154" i="1" s="1"/>
  <c r="C157" i="1"/>
  <c r="C154" i="1" s="1"/>
  <c r="B157" i="1"/>
  <c r="AG156" i="1"/>
  <c r="AG155" i="1"/>
  <c r="AE154" i="1"/>
  <c r="AD154" i="1"/>
  <c r="AC154" i="1"/>
  <c r="AB154" i="1"/>
  <c r="AA154" i="1"/>
  <c r="Z154" i="1"/>
  <c r="Y154" i="1"/>
  <c r="X154" i="1"/>
  <c r="W154" i="1"/>
  <c r="V154" i="1"/>
  <c r="U154" i="1"/>
  <c r="T154" i="1"/>
  <c r="S154" i="1"/>
  <c r="R154" i="1"/>
  <c r="Q154" i="1"/>
  <c r="P154" i="1"/>
  <c r="O154" i="1"/>
  <c r="N154" i="1"/>
  <c r="M154" i="1"/>
  <c r="L154" i="1"/>
  <c r="K154" i="1"/>
  <c r="J154" i="1"/>
  <c r="I154" i="1"/>
  <c r="H154" i="1"/>
  <c r="AG154" i="1" s="1"/>
  <c r="E154" i="1"/>
  <c r="B154" i="1"/>
  <c r="AG153" i="1"/>
  <c r="AE152" i="1"/>
  <c r="AD152" i="1"/>
  <c r="AC152" i="1"/>
  <c r="AB152" i="1"/>
  <c r="AA152" i="1"/>
  <c r="Z152" i="1"/>
  <c r="Y152" i="1"/>
  <c r="X152" i="1"/>
  <c r="W152" i="1"/>
  <c r="V152" i="1"/>
  <c r="U152" i="1"/>
  <c r="T152" i="1"/>
  <c r="S152" i="1"/>
  <c r="R152" i="1"/>
  <c r="Q152" i="1"/>
  <c r="P152" i="1"/>
  <c r="O152" i="1"/>
  <c r="N152" i="1"/>
  <c r="M152" i="1"/>
  <c r="L152" i="1"/>
  <c r="K152" i="1"/>
  <c r="J152" i="1"/>
  <c r="I152" i="1"/>
  <c r="H152" i="1"/>
  <c r="AG152" i="1" s="1"/>
  <c r="E152" i="1"/>
  <c r="D152" i="1"/>
  <c r="C152" i="1"/>
  <c r="B152" i="1"/>
  <c r="AE151" i="1"/>
  <c r="AD151" i="1"/>
  <c r="AC151" i="1"/>
  <c r="AB151" i="1"/>
  <c r="AA151" i="1"/>
  <c r="Z151" i="1"/>
  <c r="Y151" i="1"/>
  <c r="X151" i="1"/>
  <c r="W151" i="1"/>
  <c r="V151" i="1"/>
  <c r="U151" i="1"/>
  <c r="T151" i="1"/>
  <c r="T148" i="1" s="1"/>
  <c r="S151" i="1"/>
  <c r="R151" i="1"/>
  <c r="Q151" i="1"/>
  <c r="P151" i="1"/>
  <c r="O151" i="1"/>
  <c r="N151" i="1"/>
  <c r="M151" i="1"/>
  <c r="L151" i="1"/>
  <c r="K151" i="1"/>
  <c r="J151" i="1"/>
  <c r="I151" i="1"/>
  <c r="H151" i="1"/>
  <c r="AG151" i="1" s="1"/>
  <c r="G151" i="1"/>
  <c r="E151" i="1"/>
  <c r="F151" i="1" s="1"/>
  <c r="D151" i="1"/>
  <c r="C151" i="1"/>
  <c r="B151" i="1"/>
  <c r="AE150" i="1"/>
  <c r="AD150" i="1"/>
  <c r="AD148" i="1" s="1"/>
  <c r="AC150" i="1"/>
  <c r="AB150" i="1"/>
  <c r="AA150" i="1"/>
  <c r="Z150" i="1"/>
  <c r="Y150" i="1"/>
  <c r="X150" i="1"/>
  <c r="W150" i="1"/>
  <c r="V150" i="1"/>
  <c r="V148" i="1" s="1"/>
  <c r="U150" i="1"/>
  <c r="T150" i="1"/>
  <c r="S150" i="1"/>
  <c r="R150" i="1"/>
  <c r="R148" i="1" s="1"/>
  <c r="Q150" i="1"/>
  <c r="P150" i="1"/>
  <c r="O150" i="1"/>
  <c r="N150" i="1"/>
  <c r="M150" i="1"/>
  <c r="L150" i="1"/>
  <c r="K150" i="1"/>
  <c r="J150" i="1"/>
  <c r="J148" i="1" s="1"/>
  <c r="I150" i="1"/>
  <c r="H150" i="1"/>
  <c r="E150" i="1"/>
  <c r="D150" i="1"/>
  <c r="C150" i="1"/>
  <c r="B150" i="1"/>
  <c r="AE149" i="1"/>
  <c r="AE148" i="1" s="1"/>
  <c r="AD149" i="1"/>
  <c r="AC149" i="1"/>
  <c r="AC148" i="1" s="1"/>
  <c r="AB149" i="1"/>
  <c r="AA149" i="1"/>
  <c r="AA148" i="1" s="1"/>
  <c r="Z149" i="1"/>
  <c r="Y149" i="1"/>
  <c r="Y148" i="1" s="1"/>
  <c r="X149" i="1"/>
  <c r="W149" i="1"/>
  <c r="W148" i="1" s="1"/>
  <c r="V149" i="1"/>
  <c r="U149" i="1"/>
  <c r="U148" i="1" s="1"/>
  <c r="T149" i="1"/>
  <c r="S149" i="1"/>
  <c r="R149" i="1"/>
  <c r="Q149" i="1"/>
  <c r="Q148" i="1" s="1"/>
  <c r="P149" i="1"/>
  <c r="O149" i="1"/>
  <c r="O148" i="1" s="1"/>
  <c r="N149" i="1"/>
  <c r="M149" i="1"/>
  <c r="M148" i="1" s="1"/>
  <c r="L149" i="1"/>
  <c r="K149" i="1"/>
  <c r="K148" i="1" s="1"/>
  <c r="J149" i="1"/>
  <c r="I149" i="1"/>
  <c r="I148" i="1" s="1"/>
  <c r="H149" i="1"/>
  <c r="AG149" i="1" s="1"/>
  <c r="G149" i="1"/>
  <c r="E149" i="1"/>
  <c r="F149" i="1" s="1"/>
  <c r="D149" i="1"/>
  <c r="D148" i="1" s="1"/>
  <c r="C149" i="1"/>
  <c r="B149" i="1"/>
  <c r="Z148" i="1"/>
  <c r="S148" i="1"/>
  <c r="P148" i="1"/>
  <c r="N148" i="1"/>
  <c r="L148" i="1"/>
  <c r="H148" i="1"/>
  <c r="C148" i="1"/>
  <c r="B148" i="1"/>
  <c r="AG147" i="1"/>
  <c r="AG146" i="1"/>
  <c r="AG145" i="1"/>
  <c r="AG144" i="1"/>
  <c r="E143" i="1"/>
  <c r="C143" i="1"/>
  <c r="B143" i="1"/>
  <c r="AG143" i="1" s="1"/>
  <c r="AG142" i="1"/>
  <c r="AG141" i="1"/>
  <c r="AE140" i="1"/>
  <c r="AD140" i="1"/>
  <c r="AC140" i="1"/>
  <c r="AB140" i="1"/>
  <c r="AA140" i="1"/>
  <c r="Z140" i="1"/>
  <c r="Y140" i="1"/>
  <c r="X140" i="1"/>
  <c r="W140" i="1"/>
  <c r="V140" i="1"/>
  <c r="U140" i="1"/>
  <c r="T140" i="1"/>
  <c r="S140" i="1"/>
  <c r="R140" i="1"/>
  <c r="Q140" i="1"/>
  <c r="P140" i="1"/>
  <c r="O140" i="1"/>
  <c r="N140" i="1"/>
  <c r="M140" i="1"/>
  <c r="L140" i="1"/>
  <c r="K140" i="1"/>
  <c r="J140" i="1"/>
  <c r="I140" i="1"/>
  <c r="H140" i="1"/>
  <c r="C140" i="1"/>
  <c r="B140" i="1"/>
  <c r="AG140" i="1" s="1"/>
  <c r="AG139" i="1"/>
  <c r="AG138" i="1"/>
  <c r="E138" i="1"/>
  <c r="D138" i="1"/>
  <c r="D131" i="1" s="1"/>
  <c r="C138" i="1"/>
  <c r="B138" i="1"/>
  <c r="F138" i="1" s="1"/>
  <c r="E137" i="1"/>
  <c r="C137" i="1"/>
  <c r="B137" i="1"/>
  <c r="AD136" i="1"/>
  <c r="V136" i="1"/>
  <c r="T136" i="1"/>
  <c r="P136" i="1"/>
  <c r="L136" i="1"/>
  <c r="L130" i="1" s="1"/>
  <c r="E136" i="1"/>
  <c r="D136" i="1"/>
  <c r="AD135" i="1"/>
  <c r="F135" i="1"/>
  <c r="E135" i="1"/>
  <c r="D135" i="1" s="1"/>
  <c r="C135" i="1"/>
  <c r="B135" i="1"/>
  <c r="B129" i="1" s="1"/>
  <c r="AG134" i="1"/>
  <c r="AE133" i="1"/>
  <c r="AD133" i="1"/>
  <c r="AC133" i="1"/>
  <c r="AB133" i="1"/>
  <c r="AA133" i="1"/>
  <c r="Z133" i="1"/>
  <c r="Y133" i="1"/>
  <c r="X133" i="1"/>
  <c r="W133" i="1"/>
  <c r="V133" i="1"/>
  <c r="U133" i="1"/>
  <c r="S133" i="1"/>
  <c r="R133" i="1"/>
  <c r="Q133" i="1"/>
  <c r="O133" i="1"/>
  <c r="N133" i="1"/>
  <c r="M133" i="1"/>
  <c r="K133" i="1"/>
  <c r="J133" i="1"/>
  <c r="I133" i="1"/>
  <c r="H133" i="1"/>
  <c r="E133" i="1"/>
  <c r="AG132" i="1"/>
  <c r="AE131" i="1"/>
  <c r="AD131" i="1"/>
  <c r="AC131" i="1"/>
  <c r="AB131" i="1"/>
  <c r="AA131" i="1"/>
  <c r="Z131" i="1"/>
  <c r="Y131" i="1"/>
  <c r="X131" i="1"/>
  <c r="W131" i="1"/>
  <c r="V131" i="1"/>
  <c r="U131" i="1"/>
  <c r="T131" i="1"/>
  <c r="S131" i="1"/>
  <c r="R131" i="1"/>
  <c r="Q131" i="1"/>
  <c r="P131" i="1"/>
  <c r="O131" i="1"/>
  <c r="N131" i="1"/>
  <c r="M131" i="1"/>
  <c r="L131" i="1"/>
  <c r="K131" i="1"/>
  <c r="J131" i="1"/>
  <c r="I131" i="1"/>
  <c r="H131" i="1"/>
  <c r="E131" i="1"/>
  <c r="C131" i="1"/>
  <c r="B131" i="1"/>
  <c r="AG131" i="1" s="1"/>
  <c r="AE130" i="1"/>
  <c r="AD130" i="1"/>
  <c r="AC130" i="1"/>
  <c r="AB130" i="1"/>
  <c r="AA130" i="1"/>
  <c r="Z130" i="1"/>
  <c r="Y130" i="1"/>
  <c r="Y127" i="1" s="1"/>
  <c r="X130" i="1"/>
  <c r="W130" i="1"/>
  <c r="V130" i="1"/>
  <c r="V127" i="1" s="1"/>
  <c r="U130" i="1"/>
  <c r="T130" i="1"/>
  <c r="S130" i="1"/>
  <c r="R130" i="1"/>
  <c r="Q130" i="1"/>
  <c r="Q127" i="1" s="1"/>
  <c r="O130" i="1"/>
  <c r="N130" i="1"/>
  <c r="M130" i="1"/>
  <c r="K130" i="1"/>
  <c r="J130" i="1"/>
  <c r="I130" i="1"/>
  <c r="H130" i="1"/>
  <c r="AE129" i="1"/>
  <c r="AD129" i="1"/>
  <c r="AC129" i="1"/>
  <c r="AB129" i="1"/>
  <c r="AA129" i="1"/>
  <c r="Z129" i="1"/>
  <c r="Y129" i="1"/>
  <c r="X129" i="1"/>
  <c r="W129" i="1"/>
  <c r="V129" i="1"/>
  <c r="U129" i="1"/>
  <c r="T129" i="1"/>
  <c r="S129" i="1"/>
  <c r="R129" i="1"/>
  <c r="Q129" i="1"/>
  <c r="P129" i="1"/>
  <c r="O129" i="1"/>
  <c r="N129" i="1"/>
  <c r="M129" i="1"/>
  <c r="L129" i="1"/>
  <c r="K129" i="1"/>
  <c r="J129" i="1"/>
  <c r="I129" i="1"/>
  <c r="H129" i="1"/>
  <c r="AG129" i="1" s="1"/>
  <c r="E129" i="1"/>
  <c r="F129" i="1" s="1"/>
  <c r="D129" i="1"/>
  <c r="C129" i="1"/>
  <c r="AE128" i="1"/>
  <c r="AD128" i="1"/>
  <c r="AC128" i="1"/>
  <c r="AB128" i="1"/>
  <c r="AA128" i="1"/>
  <c r="AA127" i="1" s="1"/>
  <c r="Z128" i="1"/>
  <c r="Y128" i="1"/>
  <c r="X128" i="1"/>
  <c r="W128" i="1"/>
  <c r="V128" i="1"/>
  <c r="U128" i="1"/>
  <c r="T128" i="1"/>
  <c r="S128" i="1"/>
  <c r="S127" i="1" s="1"/>
  <c r="R128" i="1"/>
  <c r="Q128" i="1"/>
  <c r="P128" i="1"/>
  <c r="O128" i="1"/>
  <c r="N128" i="1"/>
  <c r="M128" i="1"/>
  <c r="L128" i="1"/>
  <c r="K128" i="1"/>
  <c r="J128" i="1"/>
  <c r="I128" i="1"/>
  <c r="H128" i="1"/>
  <c r="AG128" i="1" s="1"/>
  <c r="E128" i="1"/>
  <c r="D128" i="1"/>
  <c r="C128" i="1"/>
  <c r="G128" i="1" s="1"/>
  <c r="B128" i="1"/>
  <c r="F128" i="1" s="1"/>
  <c r="AE127" i="1"/>
  <c r="AD127" i="1"/>
  <c r="AC127" i="1"/>
  <c r="Z127" i="1"/>
  <c r="W127" i="1"/>
  <c r="U127" i="1"/>
  <c r="R127" i="1"/>
  <c r="O127" i="1"/>
  <c r="N127" i="1"/>
  <c r="M127" i="1"/>
  <c r="K127" i="1"/>
  <c r="J127" i="1"/>
  <c r="I127" i="1"/>
  <c r="AG126" i="1"/>
  <c r="AG125" i="1"/>
  <c r="AG124" i="1"/>
  <c r="E124" i="1"/>
  <c r="D124" i="1"/>
  <c r="C124" i="1"/>
  <c r="G124" i="1" s="1"/>
  <c r="B124" i="1"/>
  <c r="F124" i="1" s="1"/>
  <c r="AD123" i="1"/>
  <c r="N123" i="1"/>
  <c r="B123" i="1" s="1"/>
  <c r="B121" i="1" s="1"/>
  <c r="J123" i="1"/>
  <c r="E123" i="1"/>
  <c r="C123" i="1"/>
  <c r="AH123" i="1" s="1"/>
  <c r="AG122" i="1"/>
  <c r="AE121" i="1"/>
  <c r="AD121" i="1"/>
  <c r="AC121" i="1"/>
  <c r="AB121" i="1"/>
  <c r="AA121" i="1"/>
  <c r="Z121" i="1"/>
  <c r="Y121" i="1"/>
  <c r="X121" i="1"/>
  <c r="W121" i="1"/>
  <c r="V121" i="1"/>
  <c r="U121" i="1"/>
  <c r="T121" i="1"/>
  <c r="S121" i="1"/>
  <c r="R121" i="1"/>
  <c r="Q121" i="1"/>
  <c r="P121" i="1"/>
  <c r="O121" i="1"/>
  <c r="M121" i="1"/>
  <c r="L121" i="1"/>
  <c r="K121" i="1"/>
  <c r="J121" i="1"/>
  <c r="I121" i="1"/>
  <c r="H121" i="1"/>
  <c r="E121" i="1"/>
  <c r="AG120" i="1"/>
  <c r="AG119" i="1"/>
  <c r="AG118" i="1"/>
  <c r="E118" i="1"/>
  <c r="D118" i="1"/>
  <c r="D115" i="1" s="1"/>
  <c r="C118" i="1"/>
  <c r="G118" i="1" s="1"/>
  <c r="B118" i="1"/>
  <c r="F118" i="1" s="1"/>
  <c r="AG117" i="1"/>
  <c r="E117" i="1"/>
  <c r="D117" i="1"/>
  <c r="C117" i="1"/>
  <c r="G117" i="1" s="1"/>
  <c r="B117" i="1"/>
  <c r="F117" i="1" s="1"/>
  <c r="A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AG115" i="1" s="1"/>
  <c r="E115" i="1"/>
  <c r="C115" i="1"/>
  <c r="G115" i="1" s="1"/>
  <c r="B115" i="1"/>
  <c r="F115" i="1" s="1"/>
  <c r="AG114" i="1"/>
  <c r="AG113" i="1"/>
  <c r="AG112" i="1"/>
  <c r="E112" i="1"/>
  <c r="C112" i="1"/>
  <c r="B112" i="1"/>
  <c r="AG111" i="1"/>
  <c r="Z111" i="1"/>
  <c r="R111" i="1"/>
  <c r="B111" i="1" s="1"/>
  <c r="B109" i="1" s="1"/>
  <c r="H111" i="1"/>
  <c r="G111" i="1"/>
  <c r="E111" i="1"/>
  <c r="F111" i="1" s="1"/>
  <c r="C111" i="1"/>
  <c r="C87" i="1" s="1"/>
  <c r="AG110" i="1"/>
  <c r="AE109" i="1"/>
  <c r="AD109" i="1"/>
  <c r="AC109" i="1"/>
  <c r="AB109" i="1"/>
  <c r="AA109" i="1"/>
  <c r="Z109" i="1"/>
  <c r="Y109" i="1"/>
  <c r="X109" i="1"/>
  <c r="W109" i="1"/>
  <c r="V109" i="1"/>
  <c r="U109" i="1"/>
  <c r="T109" i="1"/>
  <c r="S109" i="1"/>
  <c r="Q109" i="1"/>
  <c r="P109" i="1"/>
  <c r="O109" i="1"/>
  <c r="N109" i="1"/>
  <c r="M109" i="1"/>
  <c r="L109" i="1"/>
  <c r="K109" i="1"/>
  <c r="J109" i="1"/>
  <c r="I109" i="1"/>
  <c r="H109" i="1"/>
  <c r="C109" i="1"/>
  <c r="AG108" i="1"/>
  <c r="AG107" i="1"/>
  <c r="AG106" i="1"/>
  <c r="E106" i="1"/>
  <c r="D106" i="1"/>
  <c r="C106" i="1"/>
  <c r="G106" i="1" s="1"/>
  <c r="B106" i="1"/>
  <c r="F106" i="1" s="1"/>
  <c r="R105" i="1"/>
  <c r="N105" i="1"/>
  <c r="E105" i="1"/>
  <c r="C105" i="1"/>
  <c r="AG104" i="1"/>
  <c r="AE103" i="1"/>
  <c r="AD103" i="1"/>
  <c r="AC103" i="1"/>
  <c r="AB103" i="1"/>
  <c r="AA103" i="1"/>
  <c r="Z103" i="1"/>
  <c r="Y103" i="1"/>
  <c r="X103" i="1"/>
  <c r="W103" i="1"/>
  <c r="V103" i="1"/>
  <c r="U103" i="1"/>
  <c r="T103" i="1"/>
  <c r="S103" i="1"/>
  <c r="Q103" i="1"/>
  <c r="P103" i="1"/>
  <c r="O103" i="1"/>
  <c r="M103" i="1"/>
  <c r="L103" i="1"/>
  <c r="K103" i="1"/>
  <c r="J103" i="1"/>
  <c r="I103" i="1"/>
  <c r="H103" i="1"/>
  <c r="E103" i="1"/>
  <c r="C103" i="1"/>
  <c r="AG102" i="1"/>
  <c r="AD101" i="1"/>
  <c r="N101" i="1"/>
  <c r="G101" i="1"/>
  <c r="E101" i="1"/>
  <c r="C101" i="1"/>
  <c r="C89" i="1" s="1"/>
  <c r="AD100" i="1"/>
  <c r="J100" i="1"/>
  <c r="H100" i="1"/>
  <c r="E100" i="1"/>
  <c r="AG99" i="1"/>
  <c r="AG98" i="1"/>
  <c r="AE97" i="1"/>
  <c r="AD97" i="1"/>
  <c r="AC97" i="1"/>
  <c r="AB97" i="1"/>
  <c r="AA97" i="1"/>
  <c r="Z97" i="1"/>
  <c r="Y97" i="1"/>
  <c r="X97" i="1"/>
  <c r="W97" i="1"/>
  <c r="V97" i="1"/>
  <c r="U97" i="1"/>
  <c r="T97" i="1"/>
  <c r="S97" i="1"/>
  <c r="R97" i="1"/>
  <c r="Q97" i="1"/>
  <c r="P97" i="1"/>
  <c r="O97" i="1"/>
  <c r="N97" i="1"/>
  <c r="M97" i="1"/>
  <c r="L97" i="1"/>
  <c r="K97" i="1"/>
  <c r="I97" i="1"/>
  <c r="H97" i="1"/>
  <c r="AG96" i="1"/>
  <c r="AG95" i="1"/>
  <c r="E94" i="1"/>
  <c r="F94" i="1" s="1"/>
  <c r="C94" i="1"/>
  <c r="B94" i="1"/>
  <c r="AG94" i="1" s="1"/>
  <c r="AG93" i="1"/>
  <c r="E92" i="1"/>
  <c r="F92" i="1" s="1"/>
  <c r="C92" i="1"/>
  <c r="G92" i="1" s="1"/>
  <c r="B92" i="1"/>
  <c r="AG92" i="1" s="1"/>
  <c r="AE91" i="1"/>
  <c r="AD91" i="1"/>
  <c r="AC91" i="1"/>
  <c r="AB91" i="1"/>
  <c r="AA91" i="1"/>
  <c r="Z91" i="1"/>
  <c r="Y91" i="1"/>
  <c r="X91" i="1"/>
  <c r="W91" i="1"/>
  <c r="V91" i="1"/>
  <c r="U91" i="1"/>
  <c r="T91" i="1"/>
  <c r="S91" i="1"/>
  <c r="R91" i="1"/>
  <c r="Q91" i="1"/>
  <c r="P91" i="1"/>
  <c r="O91" i="1"/>
  <c r="N91" i="1"/>
  <c r="M91" i="1"/>
  <c r="L91" i="1"/>
  <c r="K91" i="1"/>
  <c r="J91" i="1"/>
  <c r="I91" i="1"/>
  <c r="H91" i="1"/>
  <c r="B91" i="1"/>
  <c r="AG91" i="1" s="1"/>
  <c r="AG90" i="1"/>
  <c r="AE89" i="1"/>
  <c r="AD89" i="1"/>
  <c r="AD85" i="1" s="1"/>
  <c r="AC89" i="1"/>
  <c r="AB89" i="1"/>
  <c r="AA89" i="1"/>
  <c r="Z89" i="1"/>
  <c r="Z85" i="1" s="1"/>
  <c r="Y89" i="1"/>
  <c r="X89" i="1"/>
  <c r="W89" i="1"/>
  <c r="V89" i="1"/>
  <c r="V83" i="1" s="1"/>
  <c r="V79" i="1" s="1"/>
  <c r="U89" i="1"/>
  <c r="T89" i="1"/>
  <c r="S89" i="1"/>
  <c r="R89" i="1"/>
  <c r="R83" i="1" s="1"/>
  <c r="Q89" i="1"/>
  <c r="P89" i="1"/>
  <c r="O89" i="1"/>
  <c r="N89" i="1"/>
  <c r="N85" i="1" s="1"/>
  <c r="M89" i="1"/>
  <c r="L89" i="1"/>
  <c r="K89" i="1"/>
  <c r="J89" i="1"/>
  <c r="J83" i="1" s="1"/>
  <c r="I89" i="1"/>
  <c r="H89" i="1"/>
  <c r="AE88" i="1"/>
  <c r="AD88" i="1"/>
  <c r="AC88" i="1"/>
  <c r="AC82" i="1" s="1"/>
  <c r="AB88" i="1"/>
  <c r="AA88" i="1"/>
  <c r="Z88" i="1"/>
  <c r="Y88" i="1"/>
  <c r="Y82" i="1" s="1"/>
  <c r="Y79" i="1" s="1"/>
  <c r="X88" i="1"/>
  <c r="W88" i="1"/>
  <c r="V88" i="1"/>
  <c r="U88" i="1"/>
  <c r="U85" i="1" s="1"/>
  <c r="T88" i="1"/>
  <c r="S88" i="1"/>
  <c r="R88" i="1"/>
  <c r="Q88" i="1"/>
  <c r="Q82" i="1" s="1"/>
  <c r="Q79" i="1" s="1"/>
  <c r="P88" i="1"/>
  <c r="O88" i="1"/>
  <c r="N88" i="1"/>
  <c r="M88" i="1"/>
  <c r="M82" i="1" s="1"/>
  <c r="L88" i="1"/>
  <c r="K88" i="1"/>
  <c r="I88" i="1"/>
  <c r="H88" i="1"/>
  <c r="E88" i="1"/>
  <c r="AE87" i="1"/>
  <c r="AD87" i="1"/>
  <c r="AC87" i="1"/>
  <c r="AB87" i="1"/>
  <c r="AB81" i="1" s="1"/>
  <c r="AB79" i="1" s="1"/>
  <c r="AA87" i="1"/>
  <c r="Z87" i="1"/>
  <c r="Y87" i="1"/>
  <c r="X87" i="1"/>
  <c r="X81" i="1" s="1"/>
  <c r="X79" i="1" s="1"/>
  <c r="W87" i="1"/>
  <c r="V87" i="1"/>
  <c r="U87" i="1"/>
  <c r="T87" i="1"/>
  <c r="T85" i="1" s="1"/>
  <c r="S87" i="1"/>
  <c r="Q87" i="1"/>
  <c r="P87" i="1"/>
  <c r="P85" i="1" s="1"/>
  <c r="O87" i="1"/>
  <c r="N87" i="1"/>
  <c r="M87" i="1"/>
  <c r="L87" i="1"/>
  <c r="L81" i="1" s="1"/>
  <c r="L79" i="1" s="1"/>
  <c r="K87" i="1"/>
  <c r="J87" i="1"/>
  <c r="I87" i="1"/>
  <c r="H87" i="1"/>
  <c r="H81" i="1" s="1"/>
  <c r="AE86" i="1"/>
  <c r="AD86" i="1"/>
  <c r="AC86" i="1"/>
  <c r="AB86" i="1"/>
  <c r="AA86" i="1"/>
  <c r="Z86" i="1"/>
  <c r="Y86" i="1"/>
  <c r="X86" i="1"/>
  <c r="W86" i="1"/>
  <c r="V86" i="1"/>
  <c r="U86" i="1"/>
  <c r="T86" i="1"/>
  <c r="S86" i="1"/>
  <c r="R86" i="1"/>
  <c r="Q86" i="1"/>
  <c r="P86" i="1"/>
  <c r="O86" i="1"/>
  <c r="N86" i="1"/>
  <c r="M86" i="1"/>
  <c r="L86" i="1"/>
  <c r="K86" i="1"/>
  <c r="J86" i="1"/>
  <c r="I86" i="1"/>
  <c r="H86" i="1"/>
  <c r="E86" i="1"/>
  <c r="F86" i="1" s="1"/>
  <c r="B86" i="1"/>
  <c r="AG86" i="1" s="1"/>
  <c r="AB85" i="1"/>
  <c r="V85" i="1"/>
  <c r="Q85" i="1"/>
  <c r="L85" i="1"/>
  <c r="I85" i="1"/>
  <c r="AG84" i="1"/>
  <c r="AE83" i="1"/>
  <c r="AC83" i="1"/>
  <c r="AB83" i="1"/>
  <c r="AA83" i="1"/>
  <c r="Y83" i="1"/>
  <c r="X83" i="1"/>
  <c r="W83" i="1"/>
  <c r="U83" i="1"/>
  <c r="T83" i="1"/>
  <c r="S83" i="1"/>
  <c r="Q83" i="1"/>
  <c r="P83" i="1"/>
  <c r="O83" i="1"/>
  <c r="M83" i="1"/>
  <c r="L83" i="1"/>
  <c r="K83" i="1"/>
  <c r="I83" i="1"/>
  <c r="E83" i="1" s="1"/>
  <c r="H83" i="1"/>
  <c r="AE82" i="1"/>
  <c r="AD82" i="1"/>
  <c r="AB82" i="1"/>
  <c r="AA82" i="1"/>
  <c r="Z82" i="1"/>
  <c r="X82" i="1"/>
  <c r="W82" i="1"/>
  <c r="V82" i="1"/>
  <c r="T82" i="1"/>
  <c r="S82" i="1"/>
  <c r="R82" i="1"/>
  <c r="P82" i="1"/>
  <c r="O82" i="1"/>
  <c r="N82" i="1"/>
  <c r="L82" i="1"/>
  <c r="K82" i="1"/>
  <c r="I82" i="1"/>
  <c r="I79" i="1" s="1"/>
  <c r="H82" i="1"/>
  <c r="AE81" i="1"/>
  <c r="AD81" i="1"/>
  <c r="AC81" i="1"/>
  <c r="AA81" i="1"/>
  <c r="Z81" i="1"/>
  <c r="Y81" i="1"/>
  <c r="W81" i="1"/>
  <c r="V81" i="1"/>
  <c r="U81" i="1"/>
  <c r="S81" i="1"/>
  <c r="Q81" i="1"/>
  <c r="O81" i="1"/>
  <c r="N81" i="1"/>
  <c r="M81" i="1"/>
  <c r="K81" i="1"/>
  <c r="E81" i="1" s="1"/>
  <c r="D81" i="1" s="1"/>
  <c r="J81" i="1"/>
  <c r="I81" i="1"/>
  <c r="AE80" i="1"/>
  <c r="AE79" i="1" s="1"/>
  <c r="AD80" i="1"/>
  <c r="AC80" i="1"/>
  <c r="AC79" i="1" s="1"/>
  <c r="AB80" i="1"/>
  <c r="AA80" i="1"/>
  <c r="AA79" i="1" s="1"/>
  <c r="Z80" i="1"/>
  <c r="Y80" i="1"/>
  <c r="X80" i="1"/>
  <c r="W80" i="1"/>
  <c r="W79" i="1" s="1"/>
  <c r="V80" i="1"/>
  <c r="U80" i="1"/>
  <c r="T80" i="1"/>
  <c r="S80" i="1"/>
  <c r="S79" i="1" s="1"/>
  <c r="R80" i="1"/>
  <c r="Q80" i="1"/>
  <c r="P80" i="1"/>
  <c r="O80" i="1"/>
  <c r="O79" i="1" s="1"/>
  <c r="N80" i="1"/>
  <c r="M80" i="1"/>
  <c r="M79" i="1" s="1"/>
  <c r="L80" i="1"/>
  <c r="K80" i="1"/>
  <c r="K79" i="1" s="1"/>
  <c r="J80" i="1"/>
  <c r="I80" i="1"/>
  <c r="H80" i="1"/>
  <c r="C80" i="1"/>
  <c r="B80" i="1"/>
  <c r="AG80" i="1" s="1"/>
  <c r="AG78" i="1"/>
  <c r="AG77" i="1"/>
  <c r="AD76" i="1"/>
  <c r="Z76" i="1"/>
  <c r="R76" i="1"/>
  <c r="B76" i="1" s="1"/>
  <c r="E76" i="1"/>
  <c r="G76" i="1" s="1"/>
  <c r="C76" i="1"/>
  <c r="AG75" i="1"/>
  <c r="E75" i="1"/>
  <c r="D75" i="1" s="1"/>
  <c r="C75" i="1"/>
  <c r="C73" i="1" s="1"/>
  <c r="B75" i="1"/>
  <c r="E74" i="1"/>
  <c r="D74" i="1"/>
  <c r="C74" i="1"/>
  <c r="B74" i="1"/>
  <c r="AG74" i="1" s="1"/>
  <c r="AE73" i="1"/>
  <c r="AD73" i="1"/>
  <c r="AC73" i="1"/>
  <c r="AB73" i="1"/>
  <c r="AA73" i="1"/>
  <c r="Z73" i="1"/>
  <c r="Y73" i="1"/>
  <c r="X73" i="1"/>
  <c r="W73" i="1"/>
  <c r="V73" i="1"/>
  <c r="U73" i="1"/>
  <c r="T73" i="1"/>
  <c r="S73" i="1"/>
  <c r="R73" i="1"/>
  <c r="Q73" i="1"/>
  <c r="P73" i="1"/>
  <c r="O73" i="1"/>
  <c r="N73" i="1"/>
  <c r="M73" i="1"/>
  <c r="L73" i="1"/>
  <c r="K73" i="1"/>
  <c r="J73" i="1"/>
  <c r="I73" i="1"/>
  <c r="H73" i="1"/>
  <c r="AG72" i="1"/>
  <c r="AG71" i="1"/>
  <c r="AD70" i="1"/>
  <c r="R70" i="1"/>
  <c r="H70" i="1"/>
  <c r="E70" i="1"/>
  <c r="G70" i="1" s="1"/>
  <c r="C70" i="1"/>
  <c r="E69" i="1"/>
  <c r="D69" i="1"/>
  <c r="C69" i="1"/>
  <c r="B69" i="1"/>
  <c r="E68" i="1"/>
  <c r="D68" i="1" s="1"/>
  <c r="D62" i="1" s="1"/>
  <c r="C68" i="1"/>
  <c r="B68" i="1"/>
  <c r="AG68" i="1" s="1"/>
  <c r="AE67" i="1"/>
  <c r="AD67" i="1"/>
  <c r="AC67" i="1"/>
  <c r="AB67" i="1"/>
  <c r="AA67" i="1"/>
  <c r="Z67" i="1"/>
  <c r="Y67" i="1"/>
  <c r="X67" i="1"/>
  <c r="W67" i="1"/>
  <c r="V67" i="1"/>
  <c r="U67" i="1"/>
  <c r="T67" i="1"/>
  <c r="S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AG65" i="1" s="1"/>
  <c r="E65" i="1"/>
  <c r="D65" i="1"/>
  <c r="C65" i="1"/>
  <c r="G65" i="1" s="1"/>
  <c r="B65" i="1"/>
  <c r="F65" i="1" s="1"/>
  <c r="AE64" i="1"/>
  <c r="AD64" i="1"/>
  <c r="AC64" i="1"/>
  <c r="AB64" i="1"/>
  <c r="AA64" i="1"/>
  <c r="Z64" i="1"/>
  <c r="Y64" i="1"/>
  <c r="X64" i="1"/>
  <c r="W64" i="1"/>
  <c r="V64" i="1"/>
  <c r="U64" i="1"/>
  <c r="T64" i="1"/>
  <c r="S64" i="1"/>
  <c r="Q64" i="1"/>
  <c r="P64" i="1"/>
  <c r="O64" i="1"/>
  <c r="N64" i="1"/>
  <c r="M64" i="1"/>
  <c r="L64" i="1"/>
  <c r="K64" i="1"/>
  <c r="J64" i="1"/>
  <c r="I64" i="1"/>
  <c r="H64" i="1"/>
  <c r="E64" i="1"/>
  <c r="G64" i="1" s="1"/>
  <c r="C64" i="1"/>
  <c r="AE63" i="1"/>
  <c r="AD63" i="1"/>
  <c r="AC63" i="1"/>
  <c r="AB63" i="1"/>
  <c r="AA63" i="1"/>
  <c r="Z63" i="1"/>
  <c r="Y63" i="1"/>
  <c r="X63" i="1"/>
  <c r="W63" i="1"/>
  <c r="V63" i="1"/>
  <c r="U63" i="1"/>
  <c r="T63" i="1"/>
  <c r="S63" i="1"/>
  <c r="R63" i="1"/>
  <c r="Q63" i="1"/>
  <c r="P63" i="1"/>
  <c r="O63" i="1"/>
  <c r="N63" i="1"/>
  <c r="M63" i="1"/>
  <c r="L63" i="1"/>
  <c r="K63" i="1"/>
  <c r="J63" i="1"/>
  <c r="I63" i="1"/>
  <c r="H63" i="1"/>
  <c r="F63" i="1"/>
  <c r="E63" i="1"/>
  <c r="D63" i="1"/>
  <c r="B63" i="1"/>
  <c r="AG63" i="1" s="1"/>
  <c r="AE62" i="1"/>
  <c r="AD62" i="1"/>
  <c r="AC62" i="1"/>
  <c r="AC61" i="1" s="1"/>
  <c r="AB62" i="1"/>
  <c r="AB61" i="1" s="1"/>
  <c r="AA62" i="1"/>
  <c r="Z62" i="1"/>
  <c r="Y62" i="1"/>
  <c r="Y61" i="1" s="1"/>
  <c r="X62" i="1"/>
  <c r="X61" i="1" s="1"/>
  <c r="W62" i="1"/>
  <c r="V62" i="1"/>
  <c r="U62" i="1"/>
  <c r="U61" i="1" s="1"/>
  <c r="T62" i="1"/>
  <c r="T61" i="1" s="1"/>
  <c r="S62" i="1"/>
  <c r="R62" i="1"/>
  <c r="Q62" i="1"/>
  <c r="Q61" i="1" s="1"/>
  <c r="P62" i="1"/>
  <c r="P61" i="1" s="1"/>
  <c r="O62" i="1"/>
  <c r="N62" i="1"/>
  <c r="M62" i="1"/>
  <c r="M61" i="1" s="1"/>
  <c r="L62" i="1"/>
  <c r="L61" i="1" s="1"/>
  <c r="K62" i="1"/>
  <c r="J62" i="1"/>
  <c r="I62" i="1"/>
  <c r="I61" i="1" s="1"/>
  <c r="H62" i="1"/>
  <c r="AG62" i="1" s="1"/>
  <c r="C62" i="1"/>
  <c r="B62" i="1"/>
  <c r="AE61" i="1"/>
  <c r="AD61" i="1"/>
  <c r="AA61" i="1"/>
  <c r="Z61" i="1"/>
  <c r="W61" i="1"/>
  <c r="V61" i="1"/>
  <c r="S61" i="1"/>
  <c r="O61" i="1"/>
  <c r="N61" i="1"/>
  <c r="K61" i="1"/>
  <c r="J61" i="1"/>
  <c r="AG60" i="1"/>
  <c r="E58" i="1"/>
  <c r="D58" i="1" s="1"/>
  <c r="D55" i="1" s="1"/>
  <c r="C58" i="1"/>
  <c r="C55" i="1" s="1"/>
  <c r="B58" i="1"/>
  <c r="E57" i="1"/>
  <c r="D57" i="1" s="1"/>
  <c r="C57" i="1"/>
  <c r="B57" i="1"/>
  <c r="E56" i="1"/>
  <c r="D56" i="1" s="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B55" i="1"/>
  <c r="AG53" i="1"/>
  <c r="AG52" i="1"/>
  <c r="E52" i="1"/>
  <c r="G52" i="1" s="1"/>
  <c r="D52" i="1"/>
  <c r="C52" i="1"/>
  <c r="B52" i="1"/>
  <c r="E51" i="1"/>
  <c r="D51" i="1" s="1"/>
  <c r="D49" i="1" s="1"/>
  <c r="C51" i="1"/>
  <c r="B51" i="1"/>
  <c r="AG51" i="1" s="1"/>
  <c r="E50" i="1"/>
  <c r="D50" i="1"/>
  <c r="C50" i="1"/>
  <c r="C49" i="1" s="1"/>
  <c r="B50" i="1"/>
  <c r="AG50" i="1" s="1"/>
  <c r="AE49" i="1"/>
  <c r="AD49" i="1"/>
  <c r="AC49" i="1"/>
  <c r="AB49" i="1"/>
  <c r="AA49" i="1"/>
  <c r="Z49" i="1"/>
  <c r="Y49" i="1"/>
  <c r="X49" i="1"/>
  <c r="W49" i="1"/>
  <c r="V49" i="1"/>
  <c r="U49" i="1"/>
  <c r="T49" i="1"/>
  <c r="S49" i="1"/>
  <c r="R49" i="1"/>
  <c r="Q49" i="1"/>
  <c r="P49" i="1"/>
  <c r="O49" i="1"/>
  <c r="N49" i="1"/>
  <c r="M49" i="1"/>
  <c r="L49" i="1"/>
  <c r="K49" i="1"/>
  <c r="J49" i="1"/>
  <c r="I49" i="1"/>
  <c r="H49" i="1"/>
  <c r="E49" i="1"/>
  <c r="G49" i="1" s="1"/>
  <c r="AG48" i="1"/>
  <c r="AG47" i="1"/>
  <c r="AD46" i="1"/>
  <c r="E46" i="1"/>
  <c r="D46" i="1"/>
  <c r="C46" i="1"/>
  <c r="C43" i="1" s="1"/>
  <c r="E45" i="1"/>
  <c r="D45" i="1"/>
  <c r="C45" i="1"/>
  <c r="B45" i="1"/>
  <c r="AG45" i="1" s="1"/>
  <c r="E44" i="1"/>
  <c r="D44" i="1" s="1"/>
  <c r="D43" i="1" s="1"/>
  <c r="C44" i="1"/>
  <c r="B44" i="1"/>
  <c r="AG44" i="1" s="1"/>
  <c r="AE43" i="1"/>
  <c r="AC43" i="1"/>
  <c r="AB43" i="1"/>
  <c r="AA43" i="1"/>
  <c r="Z43" i="1"/>
  <c r="Y43" i="1"/>
  <c r="X43" i="1"/>
  <c r="W43" i="1"/>
  <c r="V43" i="1"/>
  <c r="U43" i="1"/>
  <c r="T43" i="1"/>
  <c r="S43" i="1"/>
  <c r="R43" i="1"/>
  <c r="Q43" i="1"/>
  <c r="P43" i="1"/>
  <c r="O43" i="1"/>
  <c r="N43" i="1"/>
  <c r="M43" i="1"/>
  <c r="L43" i="1"/>
  <c r="K43" i="1"/>
  <c r="J43" i="1"/>
  <c r="I43" i="1"/>
  <c r="H43" i="1"/>
  <c r="AG42" i="1"/>
  <c r="AG41" i="1"/>
  <c r="N40" i="1"/>
  <c r="E40" i="1"/>
  <c r="D40" i="1"/>
  <c r="C40" i="1"/>
  <c r="G40" i="1" s="1"/>
  <c r="B40" i="1"/>
  <c r="AG40" i="1" s="1"/>
  <c r="E39" i="1"/>
  <c r="D39" i="1" s="1"/>
  <c r="D37" i="1" s="1"/>
  <c r="C39" i="1"/>
  <c r="B39" i="1"/>
  <c r="AG39" i="1" s="1"/>
  <c r="AG38" i="1"/>
  <c r="E38" i="1"/>
  <c r="G38" i="1" s="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C37" i="1"/>
  <c r="AG36" i="1"/>
  <c r="AE35" i="1"/>
  <c r="AE365" i="1" s="1"/>
  <c r="AD35" i="1"/>
  <c r="AC35" i="1"/>
  <c r="AB35" i="1"/>
  <c r="AB365" i="1" s="1"/>
  <c r="AA35" i="1"/>
  <c r="AA365" i="1" s="1"/>
  <c r="Z35" i="1"/>
  <c r="Y35" i="1"/>
  <c r="X35" i="1"/>
  <c r="X365" i="1" s="1"/>
  <c r="W35" i="1"/>
  <c r="W365" i="1" s="1"/>
  <c r="V35" i="1"/>
  <c r="U35" i="1"/>
  <c r="T35" i="1"/>
  <c r="T365" i="1" s="1"/>
  <c r="S35" i="1"/>
  <c r="S365" i="1" s="1"/>
  <c r="R35" i="1"/>
  <c r="Q35" i="1"/>
  <c r="P35" i="1"/>
  <c r="P365" i="1" s="1"/>
  <c r="O35" i="1"/>
  <c r="O365" i="1" s="1"/>
  <c r="N35" i="1"/>
  <c r="M35" i="1"/>
  <c r="L35" i="1"/>
  <c r="L365" i="1" s="1"/>
  <c r="K35" i="1"/>
  <c r="K365" i="1" s="1"/>
  <c r="J35" i="1"/>
  <c r="I35" i="1"/>
  <c r="H35" i="1"/>
  <c r="H365" i="1" s="1"/>
  <c r="C35" i="1"/>
  <c r="AF34" i="1"/>
  <c r="AE34" i="1"/>
  <c r="AE364" i="1" s="1"/>
  <c r="AD34" i="1"/>
  <c r="AC34" i="1"/>
  <c r="AB34" i="1"/>
  <c r="AB364" i="1" s="1"/>
  <c r="AA34" i="1"/>
  <c r="AA364" i="1" s="1"/>
  <c r="Z34" i="1"/>
  <c r="Z364" i="1" s="1"/>
  <c r="Y34" i="1"/>
  <c r="X34" i="1"/>
  <c r="X364" i="1" s="1"/>
  <c r="W34" i="1"/>
  <c r="W364" i="1" s="1"/>
  <c r="V34" i="1"/>
  <c r="V364" i="1" s="1"/>
  <c r="U34" i="1"/>
  <c r="T34" i="1"/>
  <c r="T364" i="1" s="1"/>
  <c r="S34" i="1"/>
  <c r="S364" i="1" s="1"/>
  <c r="R34" i="1"/>
  <c r="Q34" i="1"/>
  <c r="P34" i="1"/>
  <c r="O34" i="1"/>
  <c r="O364" i="1" s="1"/>
  <c r="N34" i="1"/>
  <c r="M34" i="1"/>
  <c r="L34" i="1"/>
  <c r="K34" i="1"/>
  <c r="K364" i="1" s="1"/>
  <c r="J34" i="1"/>
  <c r="I34" i="1"/>
  <c r="H34" i="1"/>
  <c r="C34" i="1"/>
  <c r="AE33" i="1"/>
  <c r="AE363" i="1" s="1"/>
  <c r="AD33" i="1"/>
  <c r="AD363" i="1" s="1"/>
  <c r="AC33" i="1"/>
  <c r="AC363" i="1" s="1"/>
  <c r="AB33" i="1"/>
  <c r="AA33" i="1"/>
  <c r="AA363" i="1" s="1"/>
  <c r="Z33" i="1"/>
  <c r="Z363" i="1" s="1"/>
  <c r="Y33" i="1"/>
  <c r="Y363" i="1" s="1"/>
  <c r="X33" i="1"/>
  <c r="W33" i="1"/>
  <c r="W363" i="1" s="1"/>
  <c r="V33" i="1"/>
  <c r="V363" i="1" s="1"/>
  <c r="U33" i="1"/>
  <c r="U363" i="1" s="1"/>
  <c r="T33" i="1"/>
  <c r="S33" i="1"/>
  <c r="S363" i="1" s="1"/>
  <c r="R33" i="1"/>
  <c r="Q33" i="1"/>
  <c r="Q363" i="1" s="1"/>
  <c r="P33" i="1"/>
  <c r="O33" i="1"/>
  <c r="O363" i="1" s="1"/>
  <c r="N33" i="1"/>
  <c r="N363" i="1" s="1"/>
  <c r="M33" i="1"/>
  <c r="M363" i="1" s="1"/>
  <c r="L33" i="1"/>
  <c r="K33" i="1"/>
  <c r="K363" i="1" s="1"/>
  <c r="J33" i="1"/>
  <c r="J363" i="1" s="1"/>
  <c r="I33" i="1"/>
  <c r="I363" i="1" s="1"/>
  <c r="H33" i="1"/>
  <c r="C33" i="1"/>
  <c r="B33" i="1"/>
  <c r="AE32" i="1"/>
  <c r="AD32" i="1"/>
  <c r="AC32" i="1"/>
  <c r="AC362" i="1" s="1"/>
  <c r="AB32" i="1"/>
  <c r="AA32" i="1"/>
  <c r="Z32" i="1"/>
  <c r="Z31" i="1" s="1"/>
  <c r="Y32" i="1"/>
  <c r="Y362" i="1" s="1"/>
  <c r="X32" i="1"/>
  <c r="W32" i="1"/>
  <c r="V32" i="1"/>
  <c r="U32" i="1"/>
  <c r="U362" i="1" s="1"/>
  <c r="T32" i="1"/>
  <c r="S32" i="1"/>
  <c r="R32" i="1"/>
  <c r="R31" i="1" s="1"/>
  <c r="Q32" i="1"/>
  <c r="Q362" i="1" s="1"/>
  <c r="P32" i="1"/>
  <c r="O32" i="1"/>
  <c r="N32" i="1"/>
  <c r="N362" i="1" s="1"/>
  <c r="M32" i="1"/>
  <c r="M362" i="1" s="1"/>
  <c r="L32" i="1"/>
  <c r="K32" i="1"/>
  <c r="J32" i="1"/>
  <c r="J31" i="1" s="1"/>
  <c r="I32" i="1"/>
  <c r="I362" i="1" s="1"/>
  <c r="H32" i="1"/>
  <c r="C32" i="1" s="1"/>
  <c r="E32" i="1"/>
  <c r="B32" i="1"/>
  <c r="AB31" i="1"/>
  <c r="X31" i="1"/>
  <c r="T31" i="1"/>
  <c r="P31" i="1"/>
  <c r="L31" i="1"/>
  <c r="H31" i="1"/>
  <c r="AG30" i="1"/>
  <c r="AG29" i="1"/>
  <c r="E28" i="1"/>
  <c r="G28" i="1" s="1"/>
  <c r="C28" i="1"/>
  <c r="B28" i="1"/>
  <c r="AG27" i="1"/>
  <c r="E27" i="1"/>
  <c r="G27" i="1" s="1"/>
  <c r="D27" i="1"/>
  <c r="C27" i="1"/>
  <c r="B27" i="1"/>
  <c r="AG26" i="1"/>
  <c r="E26" i="1"/>
  <c r="D26" i="1"/>
  <c r="C26" i="1"/>
  <c r="G26" i="1" s="1"/>
  <c r="B26" i="1"/>
  <c r="F26" i="1" s="1"/>
  <c r="E25" i="1"/>
  <c r="D25" i="1" s="1"/>
  <c r="C25" i="1"/>
  <c r="C24" i="1" s="1"/>
  <c r="B25" i="1"/>
  <c r="B24" i="1" s="1"/>
  <c r="AG24" i="1" s="1"/>
  <c r="AE24" i="1"/>
  <c r="AD24" i="1"/>
  <c r="AC24" i="1"/>
  <c r="AB24" i="1"/>
  <c r="AA24" i="1"/>
  <c r="Z24" i="1"/>
  <c r="Y24" i="1"/>
  <c r="X24" i="1"/>
  <c r="W24" i="1"/>
  <c r="V24" i="1"/>
  <c r="U24" i="1"/>
  <c r="T24" i="1"/>
  <c r="S24" i="1"/>
  <c r="R24" i="1"/>
  <c r="Q24" i="1"/>
  <c r="P24" i="1"/>
  <c r="O24" i="1"/>
  <c r="N24" i="1"/>
  <c r="M24" i="1"/>
  <c r="L24" i="1"/>
  <c r="K24" i="1"/>
  <c r="J24" i="1"/>
  <c r="I24" i="1"/>
  <c r="H24" i="1"/>
  <c r="E24" i="1"/>
  <c r="AG23" i="1"/>
  <c r="AG22" i="1"/>
  <c r="E21" i="1"/>
  <c r="D21" i="1" s="1"/>
  <c r="C21" i="1"/>
  <c r="G21" i="1" s="1"/>
  <c r="B21" i="1"/>
  <c r="E20" i="1"/>
  <c r="C20" i="1"/>
  <c r="B20" i="1"/>
  <c r="AG19" i="1"/>
  <c r="E19" i="1"/>
  <c r="F19" i="1" s="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C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E15" i="1"/>
  <c r="C15" i="1"/>
  <c r="G15" i="1" s="1"/>
  <c r="B15" i="1"/>
  <c r="F15" i="1" s="1"/>
  <c r="AE14" i="1"/>
  <c r="AD14" i="1"/>
  <c r="AC14" i="1"/>
  <c r="AB14" i="1"/>
  <c r="AA14" i="1"/>
  <c r="Z14" i="1"/>
  <c r="Y14" i="1"/>
  <c r="X14" i="1"/>
  <c r="W14" i="1"/>
  <c r="V14" i="1"/>
  <c r="U14" i="1"/>
  <c r="T14" i="1"/>
  <c r="S14" i="1"/>
  <c r="R14" i="1"/>
  <c r="Q14" i="1"/>
  <c r="P14" i="1"/>
  <c r="O14" i="1"/>
  <c r="N14" i="1"/>
  <c r="M14" i="1"/>
  <c r="L14" i="1"/>
  <c r="K14" i="1"/>
  <c r="J14" i="1"/>
  <c r="I14" i="1"/>
  <c r="H14" i="1"/>
  <c r="E14" i="1"/>
  <c r="C14" i="1"/>
  <c r="B14" i="1"/>
  <c r="AE13" i="1"/>
  <c r="AD13" i="1"/>
  <c r="AC13" i="1"/>
  <c r="AC357" i="1" s="1"/>
  <c r="AB13" i="1"/>
  <c r="AA13" i="1"/>
  <c r="Z13" i="1"/>
  <c r="Y13" i="1"/>
  <c r="X13" i="1"/>
  <c r="W13" i="1"/>
  <c r="V13" i="1"/>
  <c r="U13" i="1"/>
  <c r="T13" i="1"/>
  <c r="T12" i="1" s="1"/>
  <c r="S13" i="1"/>
  <c r="R13" i="1"/>
  <c r="Q13" i="1"/>
  <c r="P13" i="1"/>
  <c r="O13" i="1"/>
  <c r="N13" i="1"/>
  <c r="M13" i="1"/>
  <c r="L13" i="1"/>
  <c r="K13" i="1"/>
  <c r="J13" i="1"/>
  <c r="I13" i="1"/>
  <c r="H13" i="1"/>
  <c r="H12" i="1" s="1"/>
  <c r="E13" i="1"/>
  <c r="D13" i="1"/>
  <c r="C13" i="1"/>
  <c r="B13" i="1"/>
  <c r="AE12" i="1"/>
  <c r="AA12" i="1"/>
  <c r="W12" i="1"/>
  <c r="S12" i="1"/>
  <c r="O12" i="1"/>
  <c r="K12" i="1"/>
  <c r="C12" i="1"/>
  <c r="AG11" i="1"/>
  <c r="D83" i="1" l="1"/>
  <c r="AG76" i="1"/>
  <c r="B73" i="1"/>
  <c r="AG73" i="1" s="1"/>
  <c r="U79" i="1"/>
  <c r="C81" i="1"/>
  <c r="G81" i="1" s="1"/>
  <c r="H79" i="1"/>
  <c r="Z79" i="1"/>
  <c r="C31" i="1"/>
  <c r="C61" i="1"/>
  <c r="D15" i="1"/>
  <c r="G24" i="1"/>
  <c r="AD79" i="1"/>
  <c r="P352" i="1"/>
  <c r="P357" i="1"/>
  <c r="AB352" i="1"/>
  <c r="AB357" i="1"/>
  <c r="M353" i="1"/>
  <c r="M358" i="1"/>
  <c r="Y358" i="1"/>
  <c r="Y353" i="1"/>
  <c r="R359" i="1"/>
  <c r="C360" i="1"/>
  <c r="O360" i="1"/>
  <c r="O355" i="1"/>
  <c r="W360" i="1"/>
  <c r="W355" i="1"/>
  <c r="AE360" i="1"/>
  <c r="AE355" i="1"/>
  <c r="F21" i="1"/>
  <c r="F25" i="1"/>
  <c r="G46" i="1"/>
  <c r="F39" i="1"/>
  <c r="E43" i="1"/>
  <c r="B49" i="1"/>
  <c r="AG49" i="1" s="1"/>
  <c r="E55" i="1"/>
  <c r="F58" i="1"/>
  <c r="R64" i="1"/>
  <c r="R61" i="1" s="1"/>
  <c r="AG69" i="1"/>
  <c r="D73" i="1"/>
  <c r="D76" i="1"/>
  <c r="Z374" i="1"/>
  <c r="E82" i="1"/>
  <c r="N83" i="1"/>
  <c r="B83" i="1" s="1"/>
  <c r="Z83" i="1"/>
  <c r="AD83" i="1"/>
  <c r="H85" i="1"/>
  <c r="M85" i="1"/>
  <c r="X85" i="1"/>
  <c r="AC85" i="1"/>
  <c r="C86" i="1"/>
  <c r="G86" i="1" s="1"/>
  <c r="C91" i="1"/>
  <c r="G103" i="1"/>
  <c r="C121" i="1"/>
  <c r="G121" i="1" s="1"/>
  <c r="F123" i="1"/>
  <c r="L127" i="1"/>
  <c r="P374" i="1"/>
  <c r="P133" i="1"/>
  <c r="B136" i="1"/>
  <c r="P130" i="1"/>
  <c r="AG178" i="1"/>
  <c r="D183" i="1"/>
  <c r="D177" i="1" s="1"/>
  <c r="G183" i="1"/>
  <c r="C177" i="1"/>
  <c r="C180" i="1"/>
  <c r="AG220" i="1"/>
  <c r="B208" i="1"/>
  <c r="AG208" i="1" s="1"/>
  <c r="B217" i="1"/>
  <c r="AG217" i="1" s="1"/>
  <c r="G230" i="1"/>
  <c r="C206" i="1"/>
  <c r="C299" i="1"/>
  <c r="L352" i="1"/>
  <c r="L357" i="1"/>
  <c r="X352" i="1"/>
  <c r="X372" i="1" s="1"/>
  <c r="X357" i="1"/>
  <c r="E358" i="1"/>
  <c r="U358" i="1"/>
  <c r="U353" i="1"/>
  <c r="B359" i="1"/>
  <c r="N359" i="1"/>
  <c r="Z359" i="1"/>
  <c r="Z354" i="1"/>
  <c r="G16" i="1"/>
  <c r="S360" i="1"/>
  <c r="S355" i="1"/>
  <c r="AA360" i="1"/>
  <c r="AA355" i="1"/>
  <c r="F40" i="1"/>
  <c r="C100" i="1"/>
  <c r="B100" i="1"/>
  <c r="J88" i="1"/>
  <c r="J82" i="1" s="1"/>
  <c r="R103" i="1"/>
  <c r="G137" i="1"/>
  <c r="D137" i="1"/>
  <c r="F137" i="1"/>
  <c r="AG243" i="1"/>
  <c r="F243" i="1"/>
  <c r="B237" i="1"/>
  <c r="AG237" i="1" s="1"/>
  <c r="D311" i="1"/>
  <c r="P12" i="1"/>
  <c r="X12" i="1"/>
  <c r="AB12" i="1"/>
  <c r="I357" i="1"/>
  <c r="I356" i="1" s="1"/>
  <c r="I352" i="1"/>
  <c r="M357" i="1"/>
  <c r="M352" i="1"/>
  <c r="Q357" i="1"/>
  <c r="Q356" i="1" s="1"/>
  <c r="Q352" i="1"/>
  <c r="U357" i="1"/>
  <c r="U352" i="1"/>
  <c r="Y357" i="1"/>
  <c r="Y356" i="1" s="1"/>
  <c r="Y352" i="1"/>
  <c r="B358" i="1"/>
  <c r="J358" i="1"/>
  <c r="J353" i="1"/>
  <c r="N358" i="1"/>
  <c r="N353" i="1"/>
  <c r="V358" i="1"/>
  <c r="V353" i="1"/>
  <c r="AD358" i="1"/>
  <c r="AD353" i="1"/>
  <c r="K359" i="1"/>
  <c r="K354" i="1"/>
  <c r="S359" i="1"/>
  <c r="S354" i="1"/>
  <c r="AA359" i="1"/>
  <c r="AA354" i="1"/>
  <c r="AE359" i="1"/>
  <c r="AE354" i="1"/>
  <c r="H360" i="1"/>
  <c r="H355" i="1"/>
  <c r="L360" i="1"/>
  <c r="L355" i="1"/>
  <c r="T360" i="1"/>
  <c r="T355" i="1"/>
  <c r="AB360" i="1"/>
  <c r="AB355" i="1"/>
  <c r="F20" i="1"/>
  <c r="F24" i="1"/>
  <c r="G25" i="1"/>
  <c r="E31" i="1"/>
  <c r="I31" i="1"/>
  <c r="M31" i="1"/>
  <c r="Q31" i="1"/>
  <c r="U31" i="1"/>
  <c r="Y31" i="1"/>
  <c r="AC31" i="1"/>
  <c r="F32" i="1"/>
  <c r="P364" i="1"/>
  <c r="E12" i="1"/>
  <c r="I12" i="1"/>
  <c r="M12" i="1"/>
  <c r="Q12" i="1"/>
  <c r="U12" i="1"/>
  <c r="Y12" i="1"/>
  <c r="AC12" i="1"/>
  <c r="B357" i="1"/>
  <c r="F13" i="1"/>
  <c r="J357" i="1"/>
  <c r="J356" i="1" s="1"/>
  <c r="N352" i="1"/>
  <c r="N357" i="1"/>
  <c r="R357" i="1"/>
  <c r="R356" i="1" s="1"/>
  <c r="V357" i="1"/>
  <c r="Z357" i="1"/>
  <c r="Z356" i="1" s="1"/>
  <c r="AD357" i="1"/>
  <c r="C358" i="1"/>
  <c r="G14" i="1"/>
  <c r="K358" i="1"/>
  <c r="K353" i="1"/>
  <c r="O358" i="1"/>
  <c r="O353" i="1"/>
  <c r="S358" i="1"/>
  <c r="S353" i="1"/>
  <c r="W358" i="1"/>
  <c r="W353" i="1"/>
  <c r="AA353" i="1"/>
  <c r="AA358" i="1"/>
  <c r="AE358" i="1"/>
  <c r="AE353" i="1"/>
  <c r="H359" i="1"/>
  <c r="L359" i="1"/>
  <c r="P359" i="1"/>
  <c r="P354" i="1"/>
  <c r="T359" i="1"/>
  <c r="T354" i="1"/>
  <c r="X359" i="1"/>
  <c r="X354" i="1"/>
  <c r="AB354" i="1"/>
  <c r="AB369" i="1" s="1"/>
  <c r="AB359" i="1"/>
  <c r="AG15" i="1"/>
  <c r="E360" i="1"/>
  <c r="E355" i="1"/>
  <c r="E375" i="1" s="1"/>
  <c r="I360" i="1"/>
  <c r="I355" i="1"/>
  <c r="M355" i="1"/>
  <c r="M360" i="1"/>
  <c r="Q360" i="1"/>
  <c r="Q355" i="1"/>
  <c r="U360" i="1"/>
  <c r="U355" i="1"/>
  <c r="Y360" i="1"/>
  <c r="Y355" i="1"/>
  <c r="AC355" i="1"/>
  <c r="AC360" i="1"/>
  <c r="E18" i="1"/>
  <c r="G20" i="1"/>
  <c r="AG21" i="1"/>
  <c r="AG25" i="1"/>
  <c r="F27" i="1"/>
  <c r="N31" i="1"/>
  <c r="V31" i="1"/>
  <c r="AD31" i="1"/>
  <c r="G32" i="1"/>
  <c r="K362" i="1"/>
  <c r="K361" i="1" s="1"/>
  <c r="O362" i="1"/>
  <c r="O361" i="1" s="1"/>
  <c r="S362" i="1"/>
  <c r="S361" i="1" s="1"/>
  <c r="W362" i="1"/>
  <c r="W361" i="1" s="1"/>
  <c r="AA362" i="1"/>
  <c r="AA361" i="1" s="1"/>
  <c r="AE362" i="1"/>
  <c r="AE361" i="1" s="1"/>
  <c r="H363" i="1"/>
  <c r="L363" i="1"/>
  <c r="AB363" i="1"/>
  <c r="AG33" i="1"/>
  <c r="E34" i="1"/>
  <c r="I364" i="1"/>
  <c r="I361" i="1" s="1"/>
  <c r="M364" i="1"/>
  <c r="Q364" i="1"/>
  <c r="Q361" i="1" s="1"/>
  <c r="Y364" i="1"/>
  <c r="AC364" i="1"/>
  <c r="AC361" i="1" s="1"/>
  <c r="E35" i="1"/>
  <c r="I365" i="1"/>
  <c r="M365" i="1"/>
  <c r="Q365" i="1"/>
  <c r="U365" i="1"/>
  <c r="Y365" i="1"/>
  <c r="AC365" i="1"/>
  <c r="E37" i="1"/>
  <c r="F38" i="1"/>
  <c r="G39" i="1"/>
  <c r="AD43" i="1"/>
  <c r="F52" i="1"/>
  <c r="G58" i="1"/>
  <c r="H61" i="1"/>
  <c r="E62" i="1"/>
  <c r="E362" i="1" s="1"/>
  <c r="R67" i="1"/>
  <c r="C63" i="1"/>
  <c r="C353" i="1" s="1"/>
  <c r="B70" i="1"/>
  <c r="E80" i="1"/>
  <c r="P81" i="1"/>
  <c r="P79" i="1" s="1"/>
  <c r="T81" i="1"/>
  <c r="T79" i="1" s="1"/>
  <c r="Y85" i="1"/>
  <c r="R87" i="1"/>
  <c r="J97" i="1"/>
  <c r="D100" i="1"/>
  <c r="E97" i="1"/>
  <c r="G100" i="1"/>
  <c r="F100" i="1"/>
  <c r="D105" i="1"/>
  <c r="G105" i="1"/>
  <c r="E87" i="1"/>
  <c r="AG109" i="1"/>
  <c r="F121" i="1"/>
  <c r="G123" i="1"/>
  <c r="AG123" i="1"/>
  <c r="G131" i="1"/>
  <c r="F131" i="1"/>
  <c r="G135" i="1"/>
  <c r="AH135" i="1"/>
  <c r="C133" i="1"/>
  <c r="G133" i="1" s="1"/>
  <c r="D143" i="1"/>
  <c r="D140" i="1" s="1"/>
  <c r="E140" i="1"/>
  <c r="E130" i="1"/>
  <c r="G143" i="1"/>
  <c r="F143" i="1"/>
  <c r="AG163" i="1"/>
  <c r="B162" i="1"/>
  <c r="G166" i="1"/>
  <c r="E162" i="1"/>
  <c r="F166" i="1"/>
  <c r="G176" i="1"/>
  <c r="F176" i="1"/>
  <c r="D174" i="1"/>
  <c r="D176" i="1"/>
  <c r="D180" i="1"/>
  <c r="D189" i="1"/>
  <c r="AG201" i="1"/>
  <c r="B199" i="1"/>
  <c r="AG199" i="1" s="1"/>
  <c r="B189" i="1"/>
  <c r="AG189" i="1" s="1"/>
  <c r="F201" i="1"/>
  <c r="F208" i="1"/>
  <c r="AG282" i="1"/>
  <c r="B280" i="1"/>
  <c r="F282" i="1"/>
  <c r="H352" i="1"/>
  <c r="H357" i="1"/>
  <c r="T352" i="1"/>
  <c r="T357" i="1"/>
  <c r="AG13" i="1"/>
  <c r="I353" i="1"/>
  <c r="I358" i="1"/>
  <c r="Q358" i="1"/>
  <c r="Q353" i="1"/>
  <c r="AC358" i="1"/>
  <c r="AC353" i="1"/>
  <c r="J359" i="1"/>
  <c r="J354" i="1"/>
  <c r="J369" i="1" s="1"/>
  <c r="V359" i="1"/>
  <c r="V354" i="1"/>
  <c r="V369" i="1" s="1"/>
  <c r="AD359" i="1"/>
  <c r="AD354" i="1"/>
  <c r="K360" i="1"/>
  <c r="K355" i="1"/>
  <c r="M361" i="1"/>
  <c r="Y361" i="1"/>
  <c r="D70" i="1"/>
  <c r="E67" i="1"/>
  <c r="G154" i="1"/>
  <c r="F154" i="1"/>
  <c r="D271" i="1"/>
  <c r="G271" i="1"/>
  <c r="F271" i="1"/>
  <c r="E267" i="1"/>
  <c r="F311" i="1"/>
  <c r="AG329" i="1"/>
  <c r="B328" i="1"/>
  <c r="AG328" i="1" s="1"/>
  <c r="F329" i="1"/>
  <c r="L12" i="1"/>
  <c r="F14" i="1"/>
  <c r="R358" i="1"/>
  <c r="Z358" i="1"/>
  <c r="Z353" i="1"/>
  <c r="Z368" i="1" s="1"/>
  <c r="C359" i="1"/>
  <c r="O359" i="1"/>
  <c r="O354" i="1"/>
  <c r="W359" i="1"/>
  <c r="W354" i="1"/>
  <c r="P360" i="1"/>
  <c r="P355" i="1"/>
  <c r="X360" i="1"/>
  <c r="X355" i="1"/>
  <c r="AG16" i="1"/>
  <c r="F28" i="1"/>
  <c r="R362" i="1"/>
  <c r="B12" i="1"/>
  <c r="J12" i="1"/>
  <c r="N12" i="1"/>
  <c r="R12" i="1"/>
  <c r="V12" i="1"/>
  <c r="Z12" i="1"/>
  <c r="AD12" i="1"/>
  <c r="C357" i="1"/>
  <c r="C356" i="1" s="1"/>
  <c r="G13" i="1"/>
  <c r="K352" i="1"/>
  <c r="K357" i="1"/>
  <c r="O352" i="1"/>
  <c r="O357" i="1"/>
  <c r="S352" i="1"/>
  <c r="S357" i="1"/>
  <c r="S356" i="1" s="1"/>
  <c r="W352" i="1"/>
  <c r="W357" i="1"/>
  <c r="AA352" i="1"/>
  <c r="AA357" i="1"/>
  <c r="AE352" i="1"/>
  <c r="AE357" i="1"/>
  <c r="H358" i="1"/>
  <c r="H353" i="1"/>
  <c r="L358" i="1"/>
  <c r="L353" i="1"/>
  <c r="P358" i="1"/>
  <c r="P353" i="1"/>
  <c r="T358" i="1"/>
  <c r="T353" i="1"/>
  <c r="X358" i="1"/>
  <c r="AB358" i="1"/>
  <c r="AB353" i="1"/>
  <c r="AG14" i="1"/>
  <c r="E359" i="1"/>
  <c r="I359" i="1"/>
  <c r="I354" i="1"/>
  <c r="M359" i="1"/>
  <c r="M354" i="1"/>
  <c r="M369" i="1" s="1"/>
  <c r="Q359" i="1"/>
  <c r="Q354" i="1"/>
  <c r="U359" i="1"/>
  <c r="U354" i="1"/>
  <c r="Y359" i="1"/>
  <c r="Y354" i="1"/>
  <c r="AC359" i="1"/>
  <c r="AC356" i="1" s="1"/>
  <c r="AC354" i="1"/>
  <c r="B360" i="1"/>
  <c r="F16" i="1"/>
  <c r="J360" i="1"/>
  <c r="J355" i="1"/>
  <c r="N360" i="1"/>
  <c r="N355" i="1"/>
  <c r="N370" i="1" s="1"/>
  <c r="R360" i="1"/>
  <c r="R355" i="1"/>
  <c r="V360" i="1"/>
  <c r="V355" i="1"/>
  <c r="Z360" i="1"/>
  <c r="Z355" i="1"/>
  <c r="AD360" i="1"/>
  <c r="AD355" i="1"/>
  <c r="AD370" i="1" s="1"/>
  <c r="B18" i="1"/>
  <c r="AG18" i="1" s="1"/>
  <c r="G19" i="1"/>
  <c r="D20" i="1"/>
  <c r="AG20" i="1"/>
  <c r="D28" i="1"/>
  <c r="D360" i="1" s="1"/>
  <c r="AG28" i="1"/>
  <c r="K31" i="1"/>
  <c r="O31" i="1"/>
  <c r="S31" i="1"/>
  <c r="W31" i="1"/>
  <c r="AA31" i="1"/>
  <c r="AE31" i="1"/>
  <c r="D32" i="1"/>
  <c r="H362" i="1"/>
  <c r="L362" i="1"/>
  <c r="P362" i="1"/>
  <c r="T362" i="1"/>
  <c r="X362" i="1"/>
  <c r="AB362" i="1"/>
  <c r="AG32" i="1"/>
  <c r="E33" i="1"/>
  <c r="E353" i="1" s="1"/>
  <c r="B34" i="1"/>
  <c r="J364" i="1"/>
  <c r="R364" i="1"/>
  <c r="B35" i="1"/>
  <c r="J365" i="1"/>
  <c r="N365" i="1"/>
  <c r="R365" i="1"/>
  <c r="V365" i="1"/>
  <c r="Z365" i="1"/>
  <c r="AD365" i="1"/>
  <c r="B37" i="1"/>
  <c r="AG37" i="1" s="1"/>
  <c r="B46" i="1"/>
  <c r="G63" i="1"/>
  <c r="E73" i="1"/>
  <c r="F76" i="1"/>
  <c r="U82" i="1"/>
  <c r="U364" i="1" s="1"/>
  <c r="U361" i="1" s="1"/>
  <c r="C83" i="1"/>
  <c r="G83" i="1" s="1"/>
  <c r="K85" i="1"/>
  <c r="O85" i="1"/>
  <c r="S85" i="1"/>
  <c r="W85" i="1"/>
  <c r="AA85" i="1"/>
  <c r="AE85" i="1"/>
  <c r="G94" i="1"/>
  <c r="B105" i="1"/>
  <c r="D112" i="1"/>
  <c r="G112" i="1"/>
  <c r="E109" i="1"/>
  <c r="F112" i="1"/>
  <c r="G175" i="1"/>
  <c r="F175" i="1"/>
  <c r="E174" i="1"/>
  <c r="AG200" i="1"/>
  <c r="B188" i="1"/>
  <c r="C211" i="1"/>
  <c r="C207" i="1"/>
  <c r="D207" i="1"/>
  <c r="C229" i="1"/>
  <c r="G231" i="1"/>
  <c r="E229" i="1"/>
  <c r="F231" i="1"/>
  <c r="D231" i="1"/>
  <c r="D232" i="1"/>
  <c r="G232" i="1"/>
  <c r="F232" i="1"/>
  <c r="C241" i="1"/>
  <c r="C238" i="1"/>
  <c r="C235" i="1" s="1"/>
  <c r="G244" i="1"/>
  <c r="AG257" i="1"/>
  <c r="F257" i="1"/>
  <c r="AC352" i="1"/>
  <c r="B88" i="1"/>
  <c r="AG88" i="1" s="1"/>
  <c r="D92" i="1"/>
  <c r="D86" i="1" s="1"/>
  <c r="D94" i="1"/>
  <c r="D101" i="1"/>
  <c r="D89" i="1" s="1"/>
  <c r="N375" i="1"/>
  <c r="N103" i="1"/>
  <c r="D111" i="1"/>
  <c r="D109" i="1" s="1"/>
  <c r="H373" i="1"/>
  <c r="AH117" i="1"/>
  <c r="D123" i="1"/>
  <c r="D121" i="1" s="1"/>
  <c r="J373" i="1"/>
  <c r="H127" i="1"/>
  <c r="D133" i="1"/>
  <c r="AG135" i="1"/>
  <c r="G136" i="1"/>
  <c r="T374" i="1"/>
  <c r="T133" i="1"/>
  <c r="X148" i="1"/>
  <c r="AB148" i="1"/>
  <c r="AG148" i="1" s="1"/>
  <c r="C163" i="1"/>
  <c r="K162" i="1"/>
  <c r="O162" i="1"/>
  <c r="S162" i="1"/>
  <c r="W162" i="1"/>
  <c r="AA162" i="1"/>
  <c r="AE162" i="1"/>
  <c r="AG166" i="1"/>
  <c r="C168" i="1"/>
  <c r="G168" i="1" s="1"/>
  <c r="G171" i="1"/>
  <c r="F171" i="1"/>
  <c r="B174" i="1"/>
  <c r="F177" i="1"/>
  <c r="G181" i="1"/>
  <c r="F181" i="1"/>
  <c r="G182" i="1"/>
  <c r="E180" i="1"/>
  <c r="G195" i="1"/>
  <c r="E193" i="1"/>
  <c r="F195" i="1"/>
  <c r="D196" i="1"/>
  <c r="D190" i="1" s="1"/>
  <c r="G196" i="1"/>
  <c r="E190" i="1"/>
  <c r="C199" i="1"/>
  <c r="C189" i="1"/>
  <c r="C187" i="1" s="1"/>
  <c r="G201" i="1"/>
  <c r="I205" i="1"/>
  <c r="M205" i="1"/>
  <c r="Q205" i="1"/>
  <c r="U205" i="1"/>
  <c r="Y205" i="1"/>
  <c r="AC205" i="1"/>
  <c r="G211" i="1"/>
  <c r="D212" i="1"/>
  <c r="G212" i="1"/>
  <c r="E206" i="1"/>
  <c r="E205" i="1" s="1"/>
  <c r="AG225" i="1"/>
  <c r="B223" i="1"/>
  <c r="AG223" i="1" s="1"/>
  <c r="F225" i="1"/>
  <c r="AG236" i="1"/>
  <c r="G287" i="1"/>
  <c r="D293" i="1"/>
  <c r="D292" i="1" s="1"/>
  <c r="G293" i="1"/>
  <c r="F293" i="1"/>
  <c r="E292" i="1"/>
  <c r="G295" i="1"/>
  <c r="AD375" i="1"/>
  <c r="AG150" i="1"/>
  <c r="D162" i="1"/>
  <c r="H162" i="1"/>
  <c r="L162" i="1"/>
  <c r="P162" i="1"/>
  <c r="T162" i="1"/>
  <c r="X162" i="1"/>
  <c r="AB162" i="1"/>
  <c r="F169" i="1"/>
  <c r="D168" i="1"/>
  <c r="AG176" i="1"/>
  <c r="G199" i="1"/>
  <c r="D200" i="1"/>
  <c r="D199" i="1" s="1"/>
  <c r="G200" i="1"/>
  <c r="C208" i="1"/>
  <c r="G208" i="1" s="1"/>
  <c r="G219" i="1"/>
  <c r="E217" i="1"/>
  <c r="E207" i="1"/>
  <c r="F219" i="1"/>
  <c r="D220" i="1"/>
  <c r="D217" i="1" s="1"/>
  <c r="G220" i="1"/>
  <c r="C223" i="1"/>
  <c r="G225" i="1"/>
  <c r="D262" i="1"/>
  <c r="G262" i="1"/>
  <c r="F262" i="1"/>
  <c r="E261" i="1"/>
  <c r="D267" i="1"/>
  <c r="D275" i="1"/>
  <c r="G275" i="1"/>
  <c r="F275" i="1"/>
  <c r="K274" i="1"/>
  <c r="E277" i="1"/>
  <c r="F283" i="1"/>
  <c r="AG283" i="1"/>
  <c r="D289" i="1"/>
  <c r="D286" i="1" s="1"/>
  <c r="E286" i="1"/>
  <c r="G289" i="1"/>
  <c r="F289" i="1"/>
  <c r="AG294" i="1"/>
  <c r="B292" i="1"/>
  <c r="AG292" i="1" s="1"/>
  <c r="F295" i="1"/>
  <c r="AG295" i="1"/>
  <c r="X316" i="1"/>
  <c r="X312" i="1"/>
  <c r="B318" i="1"/>
  <c r="E89" i="1"/>
  <c r="E91" i="1"/>
  <c r="B101" i="1"/>
  <c r="N373" i="1"/>
  <c r="R109" i="1"/>
  <c r="Z373" i="1"/>
  <c r="N121" i="1"/>
  <c r="AG121" i="1" s="1"/>
  <c r="AD373" i="1"/>
  <c r="P127" i="1"/>
  <c r="T127" i="1"/>
  <c r="X127" i="1"/>
  <c r="AB127" i="1"/>
  <c r="G129" i="1"/>
  <c r="C136" i="1"/>
  <c r="C130" i="1" s="1"/>
  <c r="C127" i="1" s="1"/>
  <c r="L133" i="1"/>
  <c r="C365" i="1"/>
  <c r="G138" i="1"/>
  <c r="G152" i="1"/>
  <c r="F152" i="1"/>
  <c r="G165" i="1"/>
  <c r="F165" i="1"/>
  <c r="B168" i="1"/>
  <c r="AG168" i="1" s="1"/>
  <c r="J174" i="1"/>
  <c r="N174" i="1"/>
  <c r="R174" i="1"/>
  <c r="V174" i="1"/>
  <c r="Z174" i="1"/>
  <c r="AD174" i="1"/>
  <c r="AG182" i="1"/>
  <c r="B180" i="1"/>
  <c r="AG180" i="1" s="1"/>
  <c r="K187" i="1"/>
  <c r="O187" i="1"/>
  <c r="S187" i="1"/>
  <c r="W187" i="1"/>
  <c r="AA187" i="1"/>
  <c r="AE187" i="1"/>
  <c r="AG196" i="1"/>
  <c r="B190" i="1"/>
  <c r="AG190" i="1" s="1"/>
  <c r="F200" i="1"/>
  <c r="AG212" i="1"/>
  <c r="B206" i="1"/>
  <c r="AG213" i="1"/>
  <c r="B211" i="1"/>
  <c r="AG211" i="1" s="1"/>
  <c r="F213" i="1"/>
  <c r="D208" i="1"/>
  <c r="F220" i="1"/>
  <c r="G223" i="1"/>
  <c r="F223" i="1"/>
  <c r="D224" i="1"/>
  <c r="D223" i="1" s="1"/>
  <c r="G224" i="1"/>
  <c r="B229" i="1"/>
  <c r="AG229" i="1" s="1"/>
  <c r="G241" i="1"/>
  <c r="D242" i="1"/>
  <c r="G242" i="1"/>
  <c r="E236" i="1"/>
  <c r="F242" i="1"/>
  <c r="E250" i="1"/>
  <c r="M247" i="1"/>
  <c r="E256" i="1"/>
  <c r="E357" i="1" s="1"/>
  <c r="K255" i="1"/>
  <c r="O255" i="1"/>
  <c r="S255" i="1"/>
  <c r="W255" i="1"/>
  <c r="AA255" i="1"/>
  <c r="AE255" i="1"/>
  <c r="AG263" i="1"/>
  <c r="B261" i="1"/>
  <c r="AG261" i="1" s="1"/>
  <c r="AG276" i="1"/>
  <c r="F276" i="1"/>
  <c r="C280" i="1"/>
  <c r="G283" i="1"/>
  <c r="H310" i="1"/>
  <c r="H301" i="1"/>
  <c r="H298" i="1" s="1"/>
  <c r="L310" i="1"/>
  <c r="L301" i="1"/>
  <c r="L364" i="1" s="1"/>
  <c r="D341" i="1"/>
  <c r="G341" i="1"/>
  <c r="E335" i="1"/>
  <c r="E334" i="1" s="1"/>
  <c r="F341" i="1"/>
  <c r="E340" i="1"/>
  <c r="T298" i="1"/>
  <c r="D306" i="1"/>
  <c r="D304" i="1" s="1"/>
  <c r="G306" i="1"/>
  <c r="E304" i="1"/>
  <c r="F306" i="1"/>
  <c r="B322" i="1"/>
  <c r="AG322" i="1" s="1"/>
  <c r="AG325" i="1"/>
  <c r="AH330" i="1"/>
  <c r="C328" i="1"/>
  <c r="G328" i="1" s="1"/>
  <c r="F337" i="1"/>
  <c r="AG342" i="1"/>
  <c r="B340" i="1"/>
  <c r="AG340" i="1" s="1"/>
  <c r="AG250" i="1"/>
  <c r="B247" i="1"/>
  <c r="AG247" i="1" s="1"/>
  <c r="AG259" i="1"/>
  <c r="B277" i="1"/>
  <c r="AG277" i="1" s="1"/>
  <c r="G278" i="1"/>
  <c r="K298" i="1"/>
  <c r="P298" i="1"/>
  <c r="B304" i="1"/>
  <c r="AG304" i="1" s="1"/>
  <c r="AG307" i="1"/>
  <c r="E312" i="1"/>
  <c r="K310" i="1"/>
  <c r="C340" i="1"/>
  <c r="C337" i="1"/>
  <c r="G337" i="1" s="1"/>
  <c r="V374" i="1"/>
  <c r="E148" i="1"/>
  <c r="P235" i="1"/>
  <c r="T235" i="1"/>
  <c r="X235" i="1"/>
  <c r="AB235" i="1"/>
  <c r="AG268" i="1"/>
  <c r="B267" i="1"/>
  <c r="AG267" i="1" s="1"/>
  <c r="D276" i="1"/>
  <c r="G276" i="1"/>
  <c r="B278" i="1"/>
  <c r="AG278" i="1" s="1"/>
  <c r="D281" i="1"/>
  <c r="D280" i="1" s="1"/>
  <c r="G281" i="1"/>
  <c r="F281" i="1"/>
  <c r="E280" i="1"/>
  <c r="AD277" i="1"/>
  <c r="AD274" i="1" s="1"/>
  <c r="AD280" i="1"/>
  <c r="AB298" i="1"/>
  <c r="J299" i="1"/>
  <c r="J352" i="1" s="1"/>
  <c r="C311" i="1"/>
  <c r="G311" i="1" s="1"/>
  <c r="J310" i="1"/>
  <c r="R299" i="1"/>
  <c r="R298" i="1" s="1"/>
  <c r="R310" i="1"/>
  <c r="V299" i="1"/>
  <c r="V298" i="1" s="1"/>
  <c r="V310" i="1"/>
  <c r="Z299" i="1"/>
  <c r="Z298" i="1" s="1"/>
  <c r="Z310" i="1"/>
  <c r="AD299" i="1"/>
  <c r="AD298" i="1" s="1"/>
  <c r="AD310" i="1"/>
  <c r="B312" i="1"/>
  <c r="N372" i="1"/>
  <c r="C317" i="1"/>
  <c r="B317" i="1"/>
  <c r="AG317" i="1" s="1"/>
  <c r="C319" i="1"/>
  <c r="N316" i="1"/>
  <c r="B319" i="1"/>
  <c r="AG319" i="1" s="1"/>
  <c r="N313" i="1"/>
  <c r="C313" i="1" s="1"/>
  <c r="D324" i="1"/>
  <c r="D322" i="1" s="1"/>
  <c r="G324" i="1"/>
  <c r="E322" i="1"/>
  <c r="F324" i="1"/>
  <c r="G330" i="1"/>
  <c r="AG334" i="1"/>
  <c r="G257" i="1"/>
  <c r="G268" i="1"/>
  <c r="G294" i="1"/>
  <c r="G307" i="1"/>
  <c r="G318" i="1"/>
  <c r="X374" i="1"/>
  <c r="G325" i="1"/>
  <c r="G329" i="1"/>
  <c r="D330" i="1"/>
  <c r="D328" i="1" s="1"/>
  <c r="G342" i="1"/>
  <c r="F347" i="1"/>
  <c r="B255" i="1"/>
  <c r="AG255" i="1" s="1"/>
  <c r="F259" i="1"/>
  <c r="F270" i="1"/>
  <c r="J280" i="1"/>
  <c r="F288" i="1"/>
  <c r="F305" i="1"/>
  <c r="E316" i="1"/>
  <c r="F317" i="1"/>
  <c r="F343" i="1"/>
  <c r="B244" i="1"/>
  <c r="G343" i="1"/>
  <c r="F349" i="1"/>
  <c r="G362" i="1" l="1"/>
  <c r="AG83" i="1"/>
  <c r="F83" i="1"/>
  <c r="G313" i="1"/>
  <c r="C310" i="1"/>
  <c r="G353" i="1"/>
  <c r="E373" i="1"/>
  <c r="J372" i="1"/>
  <c r="J351" i="1"/>
  <c r="G357" i="1"/>
  <c r="F357" i="1"/>
  <c r="E356" i="1"/>
  <c r="C373" i="1"/>
  <c r="P372" i="1"/>
  <c r="P367" i="1"/>
  <c r="P351" i="1"/>
  <c r="D359" i="1"/>
  <c r="F319" i="1"/>
  <c r="F278" i="1"/>
  <c r="F328" i="1"/>
  <c r="L298" i="1"/>
  <c r="F334" i="1"/>
  <c r="B313" i="1"/>
  <c r="G250" i="1"/>
  <c r="F250" i="1"/>
  <c r="E238" i="1"/>
  <c r="E247" i="1"/>
  <c r="D250" i="1"/>
  <c r="G89" i="1"/>
  <c r="G375" i="1" s="1"/>
  <c r="D188" i="1"/>
  <c r="D187" i="1" s="1"/>
  <c r="G292" i="1"/>
  <c r="F292" i="1"/>
  <c r="F180" i="1"/>
  <c r="G180" i="1"/>
  <c r="C162" i="1"/>
  <c r="G162" i="1" s="1"/>
  <c r="G163" i="1"/>
  <c r="G229" i="1"/>
  <c r="F229" i="1"/>
  <c r="AG46" i="1"/>
  <c r="B43" i="1"/>
  <c r="AG43" i="1" s="1"/>
  <c r="B365" i="1"/>
  <c r="AG365" i="1" s="1"/>
  <c r="AG35" i="1"/>
  <c r="AB361" i="1"/>
  <c r="L361" i="1"/>
  <c r="G359" i="1"/>
  <c r="F359" i="1"/>
  <c r="P373" i="1"/>
  <c r="H368" i="1"/>
  <c r="AA356" i="1"/>
  <c r="K356" i="1"/>
  <c r="C352" i="1"/>
  <c r="C372" i="1" s="1"/>
  <c r="H364" i="1"/>
  <c r="J362" i="1"/>
  <c r="J361" i="1" s="1"/>
  <c r="G67" i="1"/>
  <c r="T356" i="1"/>
  <c r="G140" i="1"/>
  <c r="F140" i="1"/>
  <c r="D103" i="1"/>
  <c r="D87" i="1"/>
  <c r="D97" i="1"/>
  <c r="AG70" i="1"/>
  <c r="B64" i="1"/>
  <c r="AC375" i="1"/>
  <c r="AC370" i="1"/>
  <c r="M375" i="1"/>
  <c r="M370" i="1"/>
  <c r="G360" i="1"/>
  <c r="F360" i="1"/>
  <c r="X369" i="1"/>
  <c r="P369" i="1"/>
  <c r="H354" i="1"/>
  <c r="S373" i="1"/>
  <c r="S368" i="1"/>
  <c r="K373" i="1"/>
  <c r="K368" i="1"/>
  <c r="Z352" i="1"/>
  <c r="R352" i="1"/>
  <c r="AB370" i="1"/>
  <c r="AB375" i="1"/>
  <c r="L370" i="1"/>
  <c r="L375" i="1"/>
  <c r="AE374" i="1"/>
  <c r="AE369" i="1"/>
  <c r="S374" i="1"/>
  <c r="S369" i="1"/>
  <c r="AD368" i="1"/>
  <c r="N368" i="1"/>
  <c r="U372" i="1"/>
  <c r="U367" i="1"/>
  <c r="U351" i="1"/>
  <c r="M372" i="1"/>
  <c r="M367" i="1"/>
  <c r="M351" i="1"/>
  <c r="E352" i="1"/>
  <c r="F168" i="1"/>
  <c r="B82" i="1"/>
  <c r="AG82" i="1" s="1"/>
  <c r="C82" i="1"/>
  <c r="Z369" i="1"/>
  <c r="F358" i="1"/>
  <c r="G358" i="1"/>
  <c r="L356" i="1"/>
  <c r="G177" i="1"/>
  <c r="C174" i="1"/>
  <c r="B81" i="1"/>
  <c r="F49" i="1"/>
  <c r="W375" i="1"/>
  <c r="W370" i="1"/>
  <c r="C355" i="1"/>
  <c r="Y368" i="1"/>
  <c r="Y373" i="1"/>
  <c r="AB356" i="1"/>
  <c r="N79" i="1"/>
  <c r="F322" i="1"/>
  <c r="G322" i="1"/>
  <c r="G280" i="1"/>
  <c r="F280" i="1"/>
  <c r="G317" i="1"/>
  <c r="E235" i="1"/>
  <c r="G91" i="1"/>
  <c r="F91" i="1"/>
  <c r="F277" i="1"/>
  <c r="D277" i="1"/>
  <c r="D274" i="1" s="1"/>
  <c r="G277" i="1"/>
  <c r="B187" i="1"/>
  <c r="AG187" i="1" s="1"/>
  <c r="AG188" i="1"/>
  <c r="Z375" i="1"/>
  <c r="Z370" i="1"/>
  <c r="R375" i="1"/>
  <c r="R370" i="1"/>
  <c r="AC374" i="1"/>
  <c r="AC369" i="1"/>
  <c r="U374" i="1"/>
  <c r="U369" i="1"/>
  <c r="W367" i="1"/>
  <c r="W372" i="1"/>
  <c r="W351" i="1"/>
  <c r="AG12" i="1"/>
  <c r="X370" i="1"/>
  <c r="X375" i="1"/>
  <c r="O374" i="1"/>
  <c r="O369" i="1"/>
  <c r="AG162" i="1"/>
  <c r="G130" i="1"/>
  <c r="E127" i="1"/>
  <c r="G97" i="1"/>
  <c r="R81" i="1"/>
  <c r="R85" i="1"/>
  <c r="F37" i="1"/>
  <c r="G37" i="1"/>
  <c r="U375" i="1"/>
  <c r="U370" i="1"/>
  <c r="G355" i="1"/>
  <c r="L354" i="1"/>
  <c r="G31" i="1"/>
  <c r="AA375" i="1"/>
  <c r="AA370" i="1"/>
  <c r="X367" i="1"/>
  <c r="G82" i="1"/>
  <c r="D82" i="1"/>
  <c r="G55" i="1"/>
  <c r="F55" i="1"/>
  <c r="AB374" i="1"/>
  <c r="G148" i="1"/>
  <c r="F148" i="1"/>
  <c r="C334" i="1"/>
  <c r="G334" i="1" s="1"/>
  <c r="M374" i="1"/>
  <c r="D241" i="1"/>
  <c r="D236" i="1"/>
  <c r="B316" i="1"/>
  <c r="AG316" i="1" s="1"/>
  <c r="AG318" i="1"/>
  <c r="F318" i="1"/>
  <c r="E274" i="1"/>
  <c r="D256" i="1"/>
  <c r="D261" i="1"/>
  <c r="F217" i="1"/>
  <c r="G217" i="1"/>
  <c r="D206" i="1"/>
  <c r="D205" i="1" s="1"/>
  <c r="D211" i="1"/>
  <c r="F190" i="1"/>
  <c r="G190" i="1"/>
  <c r="E187" i="1"/>
  <c r="G193" i="1"/>
  <c r="F193" i="1"/>
  <c r="AG174" i="1"/>
  <c r="D88" i="1"/>
  <c r="D91" i="1"/>
  <c r="AC372" i="1"/>
  <c r="AC367" i="1"/>
  <c r="AC351" i="1"/>
  <c r="AC366" i="1" s="1"/>
  <c r="F174" i="1"/>
  <c r="G174" i="1"/>
  <c r="AG105" i="1"/>
  <c r="B103" i="1"/>
  <c r="B87" i="1"/>
  <c r="AD364" i="1"/>
  <c r="AG34" i="1"/>
  <c r="H361" i="1"/>
  <c r="D14" i="1"/>
  <c r="D18" i="1"/>
  <c r="V375" i="1"/>
  <c r="V370" i="1"/>
  <c r="Y374" i="1"/>
  <c r="Y369" i="1"/>
  <c r="Q374" i="1"/>
  <c r="Q369" i="1"/>
  <c r="I374" i="1"/>
  <c r="I369" i="1"/>
  <c r="AA367" i="1"/>
  <c r="AA372" i="1"/>
  <c r="AA351" i="1"/>
  <c r="AA366" i="1" s="1"/>
  <c r="S367" i="1"/>
  <c r="S372" i="1"/>
  <c r="S351" i="1"/>
  <c r="S366" i="1" s="1"/>
  <c r="K367" i="1"/>
  <c r="K372" i="1"/>
  <c r="K351" i="1"/>
  <c r="C363" i="1"/>
  <c r="C368" i="1" s="1"/>
  <c r="B362" i="1"/>
  <c r="P370" i="1"/>
  <c r="P375" i="1"/>
  <c r="W374" i="1"/>
  <c r="W369" i="1"/>
  <c r="D64" i="1"/>
  <c r="D61" i="1" s="1"/>
  <c r="D67" i="1"/>
  <c r="K375" i="1"/>
  <c r="K370" i="1"/>
  <c r="AC368" i="1"/>
  <c r="AC373" i="1"/>
  <c r="T372" i="1"/>
  <c r="T367" i="1"/>
  <c r="T351" i="1"/>
  <c r="AG280" i="1"/>
  <c r="F162" i="1"/>
  <c r="G87" i="1"/>
  <c r="F87" i="1"/>
  <c r="E85" i="1"/>
  <c r="E364" i="1"/>
  <c r="F34" i="1"/>
  <c r="D34" i="1"/>
  <c r="G34" i="1"/>
  <c r="T363" i="1"/>
  <c r="T361" i="1" s="1"/>
  <c r="Y375" i="1"/>
  <c r="Y370" i="1"/>
  <c r="Q375" i="1"/>
  <c r="Q370" i="1"/>
  <c r="I375" i="1"/>
  <c r="I370" i="1"/>
  <c r="AA373" i="1"/>
  <c r="AA368" i="1"/>
  <c r="AD356" i="1"/>
  <c r="V356" i="1"/>
  <c r="N356" i="1"/>
  <c r="AD362" i="1"/>
  <c r="AD361" i="1" s="1"/>
  <c r="AG358" i="1"/>
  <c r="U356" i="1"/>
  <c r="M356" i="1"/>
  <c r="AG100" i="1"/>
  <c r="B97" i="1"/>
  <c r="AG97" i="1" s="1"/>
  <c r="S375" i="1"/>
  <c r="S370" i="1"/>
  <c r="AG359" i="1"/>
  <c r="L372" i="1"/>
  <c r="L367" i="1"/>
  <c r="L351" i="1"/>
  <c r="L366" i="1" s="1"/>
  <c r="C205" i="1"/>
  <c r="G205" i="1" s="1"/>
  <c r="F136" i="1"/>
  <c r="B130" i="1"/>
  <c r="B133" i="1"/>
  <c r="AG136" i="1"/>
  <c r="AB372" i="1"/>
  <c r="AB367" i="1"/>
  <c r="AB351" i="1"/>
  <c r="B67" i="1"/>
  <c r="AG67" i="1" s="1"/>
  <c r="C362" i="1"/>
  <c r="G286" i="1"/>
  <c r="F286" i="1"/>
  <c r="J375" i="1"/>
  <c r="J370" i="1"/>
  <c r="AE367" i="1"/>
  <c r="AE372" i="1"/>
  <c r="AE351" i="1"/>
  <c r="O367" i="1"/>
  <c r="O372" i="1"/>
  <c r="O351" i="1"/>
  <c r="AD369" i="1"/>
  <c r="Q368" i="1"/>
  <c r="Q373" i="1"/>
  <c r="H372" i="1"/>
  <c r="H367" i="1"/>
  <c r="H351" i="1"/>
  <c r="D80" i="1"/>
  <c r="D79" i="1" s="1"/>
  <c r="F80" i="1"/>
  <c r="E79" i="1"/>
  <c r="G80" i="1"/>
  <c r="F62" i="1"/>
  <c r="G62" i="1"/>
  <c r="E61" i="1"/>
  <c r="G373" i="1"/>
  <c r="B352" i="1"/>
  <c r="J374" i="1"/>
  <c r="G43" i="1"/>
  <c r="F43" i="1"/>
  <c r="M368" i="1"/>
  <c r="M373" i="1"/>
  <c r="B274" i="1"/>
  <c r="AG274" i="1" s="1"/>
  <c r="C316" i="1"/>
  <c r="F312" i="1"/>
  <c r="D312" i="1"/>
  <c r="D310" i="1" s="1"/>
  <c r="G312" i="1"/>
  <c r="E310" i="1"/>
  <c r="F244" i="1"/>
  <c r="AG244" i="1"/>
  <c r="B238" i="1"/>
  <c r="G316" i="1"/>
  <c r="N301" i="1"/>
  <c r="B301" i="1" s="1"/>
  <c r="N310" i="1"/>
  <c r="AG312" i="1"/>
  <c r="B310" i="1"/>
  <c r="AG310" i="1" s="1"/>
  <c r="J298" i="1"/>
  <c r="B299" i="1"/>
  <c r="G319" i="1"/>
  <c r="F304" i="1"/>
  <c r="G304" i="1"/>
  <c r="G340" i="1"/>
  <c r="F340" i="1"/>
  <c r="D335" i="1"/>
  <c r="D334" i="1" s="1"/>
  <c r="D340" i="1"/>
  <c r="C301" i="1"/>
  <c r="G301" i="1" s="1"/>
  <c r="G256" i="1"/>
  <c r="F256" i="1"/>
  <c r="E255" i="1"/>
  <c r="AG206" i="1"/>
  <c r="B205" i="1"/>
  <c r="AG205" i="1" s="1"/>
  <c r="AG101" i="1"/>
  <c r="B89" i="1"/>
  <c r="AG89" i="1" s="1"/>
  <c r="X310" i="1"/>
  <c r="X300" i="1"/>
  <c r="G261" i="1"/>
  <c r="F261" i="1"/>
  <c r="F199" i="1"/>
  <c r="F211" i="1"/>
  <c r="D229" i="1"/>
  <c r="F109" i="1"/>
  <c r="G109" i="1"/>
  <c r="F101" i="1"/>
  <c r="F73" i="1"/>
  <c r="G73" i="1"/>
  <c r="E363" i="1"/>
  <c r="E361" i="1" s="1"/>
  <c r="G33" i="1"/>
  <c r="D33" i="1"/>
  <c r="D363" i="1" s="1"/>
  <c r="F33" i="1"/>
  <c r="D31" i="1"/>
  <c r="AG360" i="1"/>
  <c r="AB368" i="1"/>
  <c r="AB373" i="1"/>
  <c r="T373" i="1"/>
  <c r="L368" i="1"/>
  <c r="L373" i="1"/>
  <c r="AE356" i="1"/>
  <c r="W356" i="1"/>
  <c r="O356" i="1"/>
  <c r="Z362" i="1"/>
  <c r="Z361" i="1" s="1"/>
  <c r="G267" i="1"/>
  <c r="F267" i="1"/>
  <c r="I368" i="1"/>
  <c r="I373" i="1"/>
  <c r="H356" i="1"/>
  <c r="D193" i="1"/>
  <c r="D130" i="1"/>
  <c r="D127" i="1" s="1"/>
  <c r="F105" i="1"/>
  <c r="F88" i="1"/>
  <c r="E365" i="1"/>
  <c r="F35" i="1"/>
  <c r="D35" i="1"/>
  <c r="G35" i="1"/>
  <c r="P363" i="1"/>
  <c r="P361" i="1" s="1"/>
  <c r="F18" i="1"/>
  <c r="G18" i="1"/>
  <c r="T369" i="1"/>
  <c r="AE373" i="1"/>
  <c r="AE368" i="1"/>
  <c r="W373" i="1"/>
  <c r="W368" i="1"/>
  <c r="O373" i="1"/>
  <c r="O368" i="1"/>
  <c r="AD352" i="1"/>
  <c r="V352" i="1"/>
  <c r="N367" i="1"/>
  <c r="AG357" i="1"/>
  <c r="B356" i="1"/>
  <c r="F12" i="1"/>
  <c r="G12" i="1"/>
  <c r="V362" i="1"/>
  <c r="V361" i="1" s="1"/>
  <c r="T370" i="1"/>
  <c r="T375" i="1"/>
  <c r="H370" i="1"/>
  <c r="B355" i="1"/>
  <c r="H375" i="1"/>
  <c r="AA374" i="1"/>
  <c r="AA369" i="1"/>
  <c r="K374" i="1"/>
  <c r="K369" i="1"/>
  <c r="V368" i="1"/>
  <c r="V373" i="1"/>
  <c r="J368" i="1"/>
  <c r="Y372" i="1"/>
  <c r="Y367" i="1"/>
  <c r="Y351" i="1"/>
  <c r="Y366" i="1" s="1"/>
  <c r="Q372" i="1"/>
  <c r="Q367" i="1"/>
  <c r="Q351" i="1"/>
  <c r="Q366" i="1" s="1"/>
  <c r="I372" i="1"/>
  <c r="I367" i="1"/>
  <c r="I351" i="1"/>
  <c r="I366" i="1" s="1"/>
  <c r="B241" i="1"/>
  <c r="C97" i="1"/>
  <c r="C88" i="1"/>
  <c r="U368" i="1"/>
  <c r="U373" i="1"/>
  <c r="X356" i="1"/>
  <c r="F70" i="1"/>
  <c r="AD374" i="1"/>
  <c r="AE375" i="1"/>
  <c r="AE370" i="1"/>
  <c r="O375" i="1"/>
  <c r="O370" i="1"/>
  <c r="R354" i="1"/>
  <c r="P356" i="1"/>
  <c r="J85" i="1"/>
  <c r="B31" i="1"/>
  <c r="AG31" i="1" s="1"/>
  <c r="D24" i="1"/>
  <c r="J79" i="1"/>
  <c r="F46" i="1"/>
  <c r="AG301" i="1" l="1"/>
  <c r="F301" i="1"/>
  <c r="G365" i="1"/>
  <c r="F365" i="1"/>
  <c r="D353" i="1"/>
  <c r="D358" i="1"/>
  <c r="D12" i="1"/>
  <c r="AG103" i="1"/>
  <c r="F103" i="1"/>
  <c r="Z367" i="1"/>
  <c r="Z351" i="1"/>
  <c r="Z366" i="1" s="1"/>
  <c r="Z372" i="1"/>
  <c r="G356" i="1"/>
  <c r="F356" i="1"/>
  <c r="C85" i="1"/>
  <c r="G85" i="1" s="1"/>
  <c r="G88" i="1"/>
  <c r="B370" i="1"/>
  <c r="AG370" i="1" s="1"/>
  <c r="AG355" i="1"/>
  <c r="B375" i="1"/>
  <c r="AG356" i="1"/>
  <c r="V367" i="1"/>
  <c r="V372" i="1"/>
  <c r="V351" i="1"/>
  <c r="V366" i="1" s="1"/>
  <c r="D362" i="1"/>
  <c r="B300" i="1"/>
  <c r="AG300" i="1" s="1"/>
  <c r="X298" i="1"/>
  <c r="X363" i="1"/>
  <c r="X361" i="1" s="1"/>
  <c r="X353" i="1"/>
  <c r="F316" i="1"/>
  <c r="G310" i="1"/>
  <c r="F310" i="1"/>
  <c r="H366" i="1"/>
  <c r="B127" i="1"/>
  <c r="AG127" i="1" s="1"/>
  <c r="AG130" i="1"/>
  <c r="B364" i="1"/>
  <c r="G274" i="1"/>
  <c r="F274" i="1"/>
  <c r="F82" i="1"/>
  <c r="L369" i="1"/>
  <c r="L374" i="1"/>
  <c r="F130" i="1"/>
  <c r="F205" i="1"/>
  <c r="H369" i="1"/>
  <c r="H374" i="1"/>
  <c r="D85" i="1"/>
  <c r="D247" i="1"/>
  <c r="D238" i="1"/>
  <c r="D354" i="1" s="1"/>
  <c r="J366" i="1"/>
  <c r="AG133" i="1"/>
  <c r="F133" i="1"/>
  <c r="AG362" i="1"/>
  <c r="B361" i="1"/>
  <c r="F361" i="1" s="1"/>
  <c r="D255" i="1"/>
  <c r="D357" i="1"/>
  <c r="D356" i="1" s="1"/>
  <c r="E370" i="1"/>
  <c r="G235" i="1"/>
  <c r="AG81" i="1"/>
  <c r="F81" i="1"/>
  <c r="B79" i="1"/>
  <c r="AG79" i="1" s="1"/>
  <c r="B363" i="1"/>
  <c r="B353" i="1"/>
  <c r="P368" i="1"/>
  <c r="AD367" i="1"/>
  <c r="AD372" i="1"/>
  <c r="AD351" i="1"/>
  <c r="AD366" i="1" s="1"/>
  <c r="D365" i="1"/>
  <c r="D355" i="1"/>
  <c r="T368" i="1"/>
  <c r="G363" i="1"/>
  <c r="F363" i="1"/>
  <c r="B298" i="1"/>
  <c r="AG299" i="1"/>
  <c r="AG238" i="1"/>
  <c r="B235" i="1"/>
  <c r="AG235" i="1" s="1"/>
  <c r="F61" i="1"/>
  <c r="G61" i="1"/>
  <c r="F79" i="1"/>
  <c r="AE366" i="1"/>
  <c r="K366" i="1"/>
  <c r="C298" i="1"/>
  <c r="G298" i="1" s="1"/>
  <c r="F355" i="1"/>
  <c r="F375" i="1" s="1"/>
  <c r="R79" i="1"/>
  <c r="R363" i="1"/>
  <c r="R361" i="1" s="1"/>
  <c r="R353" i="1"/>
  <c r="R351" i="1" s="1"/>
  <c r="R366" i="1" s="1"/>
  <c r="F127" i="1"/>
  <c r="G127" i="1"/>
  <c r="E367" i="1"/>
  <c r="G352" i="1"/>
  <c r="G372" i="1" s="1"/>
  <c r="F352" i="1"/>
  <c r="F372" i="1" s="1"/>
  <c r="E372" i="1"/>
  <c r="U366" i="1"/>
  <c r="AG64" i="1"/>
  <c r="B61" i="1"/>
  <c r="AG61" i="1" s="1"/>
  <c r="F64" i="1"/>
  <c r="F67" i="1"/>
  <c r="G247" i="1"/>
  <c r="F247" i="1"/>
  <c r="AG313" i="1"/>
  <c r="F313" i="1"/>
  <c r="F362" i="1"/>
  <c r="B367" i="1"/>
  <c r="AG352" i="1"/>
  <c r="B351" i="1"/>
  <c r="G364" i="1"/>
  <c r="F364" i="1"/>
  <c r="G187" i="1"/>
  <c r="F187" i="1"/>
  <c r="R369" i="1"/>
  <c r="R374" i="1"/>
  <c r="AG241" i="1"/>
  <c r="F241" i="1"/>
  <c r="G255" i="1"/>
  <c r="F255" i="1"/>
  <c r="N354" i="1"/>
  <c r="N298" i="1"/>
  <c r="N364" i="1"/>
  <c r="N361" i="1" s="1"/>
  <c r="O366" i="1"/>
  <c r="AB366" i="1"/>
  <c r="B372" i="1"/>
  <c r="T366" i="1"/>
  <c r="AG87" i="1"/>
  <c r="B85" i="1"/>
  <c r="AG85" i="1" s="1"/>
  <c r="F31" i="1"/>
  <c r="F97" i="1"/>
  <c r="W366" i="1"/>
  <c r="C370" i="1"/>
  <c r="C375" i="1"/>
  <c r="C79" i="1"/>
  <c r="G79" i="1" s="1"/>
  <c r="C364" i="1"/>
  <c r="C361" i="1" s="1"/>
  <c r="G361" i="1" s="1"/>
  <c r="C354" i="1"/>
  <c r="M366" i="1"/>
  <c r="R367" i="1"/>
  <c r="R372" i="1"/>
  <c r="C367" i="1"/>
  <c r="F89" i="1"/>
  <c r="G238" i="1"/>
  <c r="F238" i="1"/>
  <c r="E354" i="1"/>
  <c r="E351" i="1" s="1"/>
  <c r="P366" i="1"/>
  <c r="J367" i="1"/>
  <c r="E368" i="1"/>
  <c r="B354" i="1"/>
  <c r="D352" i="1"/>
  <c r="D374" i="1" l="1"/>
  <c r="E366" i="1"/>
  <c r="G351" i="1"/>
  <c r="F351" i="1"/>
  <c r="B366" i="1"/>
  <c r="C369" i="1"/>
  <c r="C374" i="1"/>
  <c r="N369" i="1"/>
  <c r="N374" i="1"/>
  <c r="N351" i="1"/>
  <c r="N366" i="1" s="1"/>
  <c r="B368" i="1"/>
  <c r="AG353" i="1"/>
  <c r="B373" i="1"/>
  <c r="F353" i="1"/>
  <c r="F373" i="1" s="1"/>
  <c r="AG364" i="1"/>
  <c r="R368" i="1"/>
  <c r="R373" i="1"/>
  <c r="D367" i="1"/>
  <c r="D351" i="1"/>
  <c r="D372" i="1"/>
  <c r="AG367" i="1"/>
  <c r="D364" i="1"/>
  <c r="D369" i="1" s="1"/>
  <c r="AG363" i="1"/>
  <c r="F235" i="1"/>
  <c r="D235" i="1"/>
  <c r="F85" i="1"/>
  <c r="D368" i="1"/>
  <c r="D373" i="1"/>
  <c r="B369" i="1"/>
  <c r="AG369" i="1" s="1"/>
  <c r="AG354" i="1"/>
  <c r="B374" i="1"/>
  <c r="E369" i="1"/>
  <c r="F354" i="1"/>
  <c r="F374" i="1" s="1"/>
  <c r="G354" i="1"/>
  <c r="G374" i="1" s="1"/>
  <c r="E374" i="1"/>
  <c r="C351" i="1"/>
  <c r="C366" i="1" s="1"/>
  <c r="AG298" i="1"/>
  <c r="F298" i="1"/>
  <c r="D370" i="1"/>
  <c r="D375" i="1"/>
  <c r="AG361" i="1"/>
  <c r="X368" i="1"/>
  <c r="X373" i="1"/>
  <c r="X351" i="1"/>
  <c r="X366" i="1" s="1"/>
  <c r="D361" i="1" l="1"/>
  <c r="AG366" i="1"/>
  <c r="AG351" i="1"/>
  <c r="D366" i="1"/>
  <c r="AG368"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67" authorId="0" shapeId="0">
      <text>
        <r>
          <rPr>
            <b/>
            <sz val="9"/>
            <color indexed="81"/>
            <rFont val="Tahoma"/>
            <family val="2"/>
            <charset val="204"/>
          </rPr>
          <t>Цёвка Елена Александровна: АЭС Бюджет: 1 686 796,57
Уточнить округления</t>
        </r>
      </text>
    </comment>
    <comment ref="AD73" authorId="0" shapeId="0">
      <text>
        <r>
          <rPr>
            <b/>
            <sz val="9"/>
            <color indexed="81"/>
            <rFont val="Tahoma"/>
            <family val="2"/>
            <charset val="204"/>
          </rPr>
          <t>Автор:</t>
        </r>
        <r>
          <rPr>
            <sz val="9"/>
            <color indexed="81"/>
            <rFont val="Tahoma"/>
            <family val="2"/>
            <charset val="204"/>
          </rPr>
          <t xml:space="preserve">
АЭС Бюджет:              23 855 290,34
Уточнить
</t>
        </r>
      </text>
    </comment>
    <comment ref="Z97" authorId="0" shapeId="0">
      <text>
        <r>
          <rPr>
            <b/>
            <sz val="9"/>
            <color indexed="81"/>
            <rFont val="Tahoma"/>
            <family val="2"/>
            <charset val="204"/>
          </rPr>
          <t>Автор:</t>
        </r>
        <r>
          <rPr>
            <sz val="9"/>
            <color indexed="81"/>
            <rFont val="Tahoma"/>
            <family val="2"/>
            <charset val="204"/>
          </rPr>
          <t xml:space="preserve">
АЭС Бюджет: 25 066 754,85
Уточнить</t>
        </r>
      </text>
    </comment>
    <comment ref="AB97" authorId="0" shapeId="0">
      <text>
        <r>
          <rPr>
            <b/>
            <sz val="9"/>
            <color indexed="81"/>
            <rFont val="Tahoma"/>
            <family val="2"/>
            <charset val="204"/>
          </rPr>
          <t>Автор:</t>
        </r>
        <r>
          <rPr>
            <sz val="9"/>
            <color indexed="81"/>
            <rFont val="Tahoma"/>
            <family val="2"/>
            <charset val="204"/>
          </rPr>
          <t xml:space="preserve">
АЭС Бюджет: 22 355 783,45
Уточнить</t>
        </r>
      </text>
    </comment>
    <comment ref="AD97" authorId="0" shapeId="0">
      <text>
        <r>
          <rPr>
            <b/>
            <sz val="9"/>
            <color indexed="81"/>
            <rFont val="Tahoma"/>
            <family val="2"/>
            <charset val="204"/>
          </rPr>
          <t>Автор:</t>
        </r>
        <r>
          <rPr>
            <sz val="9"/>
            <color indexed="81"/>
            <rFont val="Tahoma"/>
            <family val="2"/>
            <charset val="204"/>
          </rPr>
          <t xml:space="preserve">
АЭС Бюджет: 21 350 058,85
Уточнить</t>
        </r>
      </text>
    </comment>
    <comment ref="A133" authorId="0" shapeId="0">
      <text>
        <r>
          <rPr>
            <b/>
            <sz val="9"/>
            <color indexed="81"/>
            <rFont val="Tahoma"/>
            <family val="2"/>
            <charset val="204"/>
          </rPr>
          <t>Автор:</t>
        </r>
        <r>
          <rPr>
            <sz val="9"/>
            <color indexed="81"/>
            <rFont val="Tahoma"/>
            <family val="2"/>
            <charset val="204"/>
          </rPr>
          <t xml:space="preserve">
Уточнить помесячное распределения БА</t>
        </r>
      </text>
    </comment>
    <comment ref="AD133" authorId="0" shapeId="0">
      <text>
        <r>
          <rPr>
            <b/>
            <sz val="9"/>
            <color indexed="81"/>
            <rFont val="Tahoma"/>
            <family val="2"/>
            <charset val="204"/>
          </rPr>
          <t>Автор:</t>
        </r>
        <r>
          <rPr>
            <sz val="9"/>
            <color indexed="81"/>
            <rFont val="Tahoma"/>
            <family val="2"/>
            <charset val="204"/>
          </rPr>
          <t xml:space="preserve">
26 724 077,50
Уточнить</t>
        </r>
      </text>
    </comment>
    <comment ref="A137" authorId="0" shapeId="0">
      <text>
        <r>
          <rPr>
            <b/>
            <sz val="9"/>
            <color indexed="81"/>
            <rFont val="Tahoma"/>
            <family val="2"/>
            <charset val="204"/>
          </rPr>
          <t>Автор:
Отсутствует?</t>
        </r>
      </text>
    </comment>
    <comment ref="AD182" authorId="0" shapeId="0">
      <text>
        <r>
          <rPr>
            <b/>
            <sz val="9"/>
            <color indexed="81"/>
            <rFont val="Tahoma"/>
            <family val="2"/>
            <charset val="204"/>
          </rPr>
          <t>Автор:</t>
        </r>
        <r>
          <rPr>
            <sz val="9"/>
            <color indexed="81"/>
            <rFont val="Tahoma"/>
            <family val="2"/>
            <charset val="204"/>
          </rPr>
          <t xml:space="preserve">
53,77
</t>
        </r>
      </text>
    </comment>
    <comment ref="AD330" authorId="0" shapeId="0">
      <text>
        <r>
          <rPr>
            <b/>
            <sz val="9"/>
            <color indexed="81"/>
            <rFont val="Tahoma"/>
            <family val="2"/>
            <charset val="204"/>
          </rPr>
          <t>Автор:</t>
        </r>
        <r>
          <rPr>
            <sz val="9"/>
            <color indexed="81"/>
            <rFont val="Tahoma"/>
            <family val="2"/>
            <charset val="204"/>
          </rPr>
          <t xml:space="preserve">
9989,81</t>
        </r>
      </text>
    </comment>
    <comment ref="X351" authorId="0" shapeId="0">
      <text>
        <r>
          <rPr>
            <b/>
            <sz val="9"/>
            <color indexed="81"/>
            <rFont val="Tahoma"/>
            <family val="2"/>
            <charset val="204"/>
          </rPr>
          <t>Автор:</t>
        </r>
        <r>
          <rPr>
            <sz val="9"/>
            <color indexed="81"/>
            <rFont val="Tahoma"/>
            <family val="2"/>
            <charset val="204"/>
          </rPr>
          <t xml:space="preserve">
262 899 654,80
Уточнить
</t>
        </r>
      </text>
    </comment>
    <comment ref="Z351" authorId="0" shapeId="0">
      <text>
        <r>
          <rPr>
            <b/>
            <sz val="9"/>
            <color indexed="81"/>
            <rFont val="Tahoma"/>
            <family val="2"/>
            <charset val="204"/>
          </rPr>
          <t>Автор:</t>
        </r>
        <r>
          <rPr>
            <sz val="9"/>
            <color indexed="81"/>
            <rFont val="Tahoma"/>
            <family val="2"/>
            <charset val="204"/>
          </rPr>
          <t xml:space="preserve">
245 912 386,64
Уточнить
</t>
        </r>
      </text>
    </comment>
    <comment ref="AB351" authorId="0" shapeId="0">
      <text>
        <r>
          <rPr>
            <b/>
            <sz val="9"/>
            <color indexed="81"/>
            <rFont val="Tahoma"/>
            <family val="2"/>
            <charset val="204"/>
          </rPr>
          <t>Автор:</t>
        </r>
        <r>
          <rPr>
            <sz val="9"/>
            <color indexed="81"/>
            <rFont val="Tahoma"/>
            <family val="2"/>
            <charset val="204"/>
          </rPr>
          <t xml:space="preserve">
307 949 173,78
Уточнить
</t>
        </r>
      </text>
    </comment>
    <comment ref="AD351" authorId="0" shapeId="0">
      <text>
        <r>
          <rPr>
            <b/>
            <sz val="9"/>
            <color indexed="81"/>
            <rFont val="Tahoma"/>
            <family val="2"/>
            <charset val="204"/>
          </rPr>
          <t>Автор:</t>
        </r>
        <r>
          <rPr>
            <sz val="9"/>
            <color indexed="81"/>
            <rFont val="Tahoma"/>
            <family val="2"/>
            <charset val="204"/>
          </rPr>
          <t xml:space="preserve">
1 375 917 978,38
Уточнить
</t>
        </r>
      </text>
    </comment>
  </commentList>
</comments>
</file>

<file path=xl/sharedStrings.xml><?xml version="1.0" encoding="utf-8"?>
<sst xmlns="http://schemas.openxmlformats.org/spreadsheetml/2006/main" count="417" uniqueCount="103">
  <si>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</si>
  <si>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</si>
  <si>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</si>
  <si>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</si>
  <si>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</si>
  <si>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</si>
  <si>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</si>
  <si>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</si>
  <si>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</si>
  <si>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</si>
  <si>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</si>
  <si>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</si>
  <si>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</si>
  <si>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</si>
  <si>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</si>
  <si>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</si>
  <si>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</si>
  <si>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</si>
  <si>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</si>
  <si>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</si>
  <si>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</si>
  <si>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</si>
  <si>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</si>
  <si>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</si>
  <si>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</si>
  <si>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</si>
  <si>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</si>
  <si>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</si>
  <si>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</si>
  <si>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</si>
  <si>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</si>
  <si>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</si>
  <si>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</si>
  <si>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</si>
  <si>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</si>
  <si>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</si>
  <si>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</si>
  <si>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</si>
  <si>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</si>
  <si>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</si>
  <si>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</si>
  <si>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</si>
  <si>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</si>
  <si>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</si>
  <si>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</si>
  <si>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</si>
  <si>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</si>
  <si>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</si>
  <si>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</si>
  <si>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</si>
  <si>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</si>
  <si>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</si>
  <si>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</si>
  <si>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</si>
  <si>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</si>
  <si>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</si>
  <si>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</si>
  <si>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</si>
  <si>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</si>
  <si>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</si>
  <si>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</si>
  <si>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</si>
  <si>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</si>
  <si>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</si>
  <si>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</si>
  <si>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</si>
  <si>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</si>
  <si>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</si>
  <si>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</si>
  <si>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</si>
  <si>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t>
  </si>
  <si>
    <t xml:space="preserve">3.2.2. Организация мероприятий, проектов по вовлечению молодежи в добровольческую 
деятельность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</si>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</sst>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
      <b/>
      <sz val="9"/>
      <color indexed="81"/>
      <name val="Tahoma"/>
      <family val="2"/>
      <charset val="204"/>
    </font>
    <font>
      <sz val="9"/>
      <color indexed="81"/>
      <name val="Tahoma"/>
      <family val="2"/>
      <charset val="204"/>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3">
    <xf numFmtId="0" fontId="0" fillId="0" borderId="0" xfId="0"/>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7" fillId="0" borderId="1" xfId="0" applyNumberFormat="1" applyFont="1" applyFill="1" applyBorder="1" applyAlignment="1">
      <alignment horizontal="left" wrapText="1"/>
    </xf>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4" fontId="3" fillId="6" borderId="1" xfId="0" applyNumberFormat="1" applyFont="1" applyFill="1" applyBorder="1"/>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0" fontId="3" fillId="0" borderId="1" xfId="0" applyFont="1" applyBorder="1" applyAlignment="1">
      <alignmen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7" borderId="0" xfId="0" applyFont="1" applyFill="1"/>
    <xf numFmtId="166" fontId="4" fillId="8" borderId="1" xfId="0" applyNumberFormat="1" applyFont="1" applyFill="1" applyBorder="1" applyAlignment="1">
      <alignment horizontal="left" wrapText="1"/>
    </xf>
    <xf numFmtId="167" fontId="4" fillId="8" borderId="1" xfId="0" applyNumberFormat="1" applyFont="1" applyFill="1" applyBorder="1" applyAlignment="1">
      <alignment horizontal="right" wrapText="1"/>
    </xf>
    <xf numFmtId="167" fontId="6" fillId="8" borderId="1" xfId="0" applyNumberFormat="1" applyFont="1" applyFill="1" applyBorder="1" applyAlignment="1">
      <alignment horizontal="right" wrapText="1"/>
    </xf>
    <xf numFmtId="167" fontId="8" fillId="8" borderId="1" xfId="0" applyNumberFormat="1" applyFont="1" applyFill="1" applyBorder="1" applyAlignment="1">
      <alignment horizontal="right" wrapText="1"/>
    </xf>
    <xf numFmtId="166" fontId="5" fillId="9" borderId="1" xfId="0" applyNumberFormat="1" applyFont="1" applyFill="1" applyBorder="1" applyAlignment="1">
      <alignment horizontal="left" wrapText="1"/>
    </xf>
    <xf numFmtId="167" fontId="5" fillId="9" borderId="1" xfId="0" applyNumberFormat="1" applyFont="1" applyFill="1" applyBorder="1" applyAlignment="1">
      <alignment horizontal="right" wrapText="1"/>
    </xf>
    <xf numFmtId="167" fontId="3" fillId="9" borderId="1" xfId="0" applyNumberFormat="1" applyFont="1" applyFill="1" applyBorder="1" applyAlignment="1">
      <alignment horizontal="right" wrapText="1"/>
    </xf>
    <xf numFmtId="166" fontId="5" fillId="9"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1"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1" fillId="0" borderId="0" xfId="0" applyFont="1" applyFill="1" applyAlignment="1">
      <alignment horizontal="center" wrapText="1"/>
    </xf>
    <xf numFmtId="4" fontId="12" fillId="0" borderId="0" xfId="0" applyNumberFormat="1" applyFont="1"/>
    <xf numFmtId="0" fontId="13" fillId="0" borderId="0" xfId="0" applyFont="1" applyFill="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horizontal="left" vertical="top" wrapText="1"/>
    </xf>
    <xf numFmtId="0" fontId="2" fillId="0" borderId="0" xfId="1" applyFont="1" applyAlignment="1">
      <alignment horizontal="center"/>
    </xf>
    <xf numFmtId="0" fontId="4" fillId="0" borderId="1" xfId="0" applyFont="1" applyBorder="1" applyAlignment="1">
      <alignment horizontal="left"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0"/>
  <sheetViews>
    <sheetView tabSelected="1" workbookViewId="0">
      <selection activeCell="E8" sqref="E8"/>
    </sheetView>
  </sheetViews>
  <sheetFormatPr defaultColWidth="9.140625" defaultRowHeight="18.75" x14ac:dyDescent="0.3"/>
  <cols>
    <col min="1" max="1" width="62.140625" style="1" customWidth="1"/>
    <col min="2" max="2" width="23.7109375" style="1" customWidth="1"/>
    <col min="3" max="3" width="18.28515625" style="1" customWidth="1"/>
    <col min="4" max="4" width="20.85546875" style="1" customWidth="1"/>
    <col min="5" max="5" width="20.42578125" style="1" customWidth="1"/>
    <col min="6" max="6" width="13.7109375" style="1" customWidth="1"/>
    <col min="7" max="7" width="14" style="1" customWidth="1"/>
    <col min="8" max="8" width="16.42578125" style="1" customWidth="1"/>
    <col min="9" max="9" width="17.7109375" style="1" customWidth="1"/>
    <col min="10" max="10" width="16.7109375" style="1" customWidth="1"/>
    <col min="11" max="11" width="14.7109375" style="1" customWidth="1"/>
    <col min="12" max="12" width="15.140625" style="1" customWidth="1"/>
    <col min="13" max="13" width="17.28515625" style="1" customWidth="1"/>
    <col min="14" max="14" width="15.7109375" style="1" customWidth="1"/>
    <col min="15" max="15" width="17.28515625" style="1" customWidth="1"/>
    <col min="16" max="16" width="17.5703125" style="1" customWidth="1"/>
    <col min="17" max="17" width="11.5703125" style="1" customWidth="1"/>
    <col min="18" max="18" width="15.42578125" style="1" customWidth="1"/>
    <col min="19" max="19" width="11.5703125" style="1" customWidth="1"/>
    <col min="20" max="20" width="17.28515625" style="1" customWidth="1"/>
    <col min="21" max="21" width="11.5703125" style="1" customWidth="1"/>
    <col min="22" max="22" width="14.7109375" style="1" customWidth="1"/>
    <col min="23" max="23" width="11.5703125" style="1" customWidth="1"/>
    <col min="24" max="24" width="15.140625" style="1" customWidth="1"/>
    <col min="25" max="25" width="11.5703125" style="1" customWidth="1"/>
    <col min="26" max="26" width="15.140625" style="1" customWidth="1"/>
    <col min="27" max="27" width="11.5703125" style="1" customWidth="1"/>
    <col min="28" max="28" width="16.5703125" style="1" customWidth="1"/>
    <col min="29" max="29" width="13.85546875" style="1" customWidth="1"/>
    <col min="30" max="30" width="22.7109375" style="1" customWidth="1"/>
    <col min="31" max="31" width="11.5703125" style="1" customWidth="1"/>
    <col min="32" max="32" width="79.85546875" style="1" customWidth="1"/>
    <col min="33" max="33" width="31" style="1" customWidth="1"/>
    <col min="34" max="34" width="11.85546875" style="1" bestFit="1" customWidth="1"/>
    <col min="35" max="16384" width="9.140625" style="1"/>
  </cols>
  <sheetData>
    <row r="4" spans="1:33" x14ac:dyDescent="0.3">
      <c r="A4" s="112" t="s">
        <v>0</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6" spans="1:33" ht="50.25" customHeight="1" x14ac:dyDescent="0.3">
      <c r="A6" s="113" t="s">
        <v>1</v>
      </c>
      <c r="B6" s="2" t="s">
        <v>2</v>
      </c>
      <c r="C6" s="2" t="s">
        <v>2</v>
      </c>
      <c r="D6" s="2" t="s">
        <v>3</v>
      </c>
      <c r="E6" s="2" t="s">
        <v>4</v>
      </c>
      <c r="F6" s="114" t="s">
        <v>5</v>
      </c>
      <c r="G6" s="115"/>
      <c r="H6" s="114" t="s">
        <v>6</v>
      </c>
      <c r="I6" s="116"/>
      <c r="J6" s="114" t="s">
        <v>7</v>
      </c>
      <c r="K6" s="116"/>
      <c r="L6" s="114" t="s">
        <v>8</v>
      </c>
      <c r="M6" s="116"/>
      <c r="N6" s="114" t="s">
        <v>9</v>
      </c>
      <c r="O6" s="116"/>
      <c r="P6" s="114" t="s">
        <v>10</v>
      </c>
      <c r="Q6" s="116"/>
      <c r="R6" s="114" t="s">
        <v>11</v>
      </c>
      <c r="S6" s="116"/>
      <c r="T6" s="114" t="s">
        <v>12</v>
      </c>
      <c r="U6" s="116"/>
      <c r="V6" s="114" t="s">
        <v>13</v>
      </c>
      <c r="W6" s="116"/>
      <c r="X6" s="114" t="s">
        <v>14</v>
      </c>
      <c r="Y6" s="116"/>
      <c r="Z6" s="114" t="s">
        <v>15</v>
      </c>
      <c r="AA6" s="116"/>
      <c r="AB6" s="114" t="s">
        <v>16</v>
      </c>
      <c r="AC6" s="116"/>
      <c r="AD6" s="120" t="s">
        <v>17</v>
      </c>
      <c r="AE6" s="120"/>
      <c r="AF6" s="121" t="s">
        <v>18</v>
      </c>
    </row>
    <row r="7" spans="1:33" ht="56.25" x14ac:dyDescent="0.3">
      <c r="A7" s="113"/>
      <c r="B7" s="3">
        <v>2024</v>
      </c>
      <c r="C7" s="4">
        <v>45536</v>
      </c>
      <c r="D7" s="4">
        <v>45536</v>
      </c>
      <c r="E7" s="4">
        <v>45536</v>
      </c>
      <c r="F7" s="5" t="s">
        <v>19</v>
      </c>
      <c r="G7" s="5" t="s">
        <v>20</v>
      </c>
      <c r="H7" s="6" t="s">
        <v>21</v>
      </c>
      <c r="I7" s="6" t="s">
        <v>22</v>
      </c>
      <c r="J7" s="6" t="s">
        <v>21</v>
      </c>
      <c r="K7" s="6" t="s">
        <v>22</v>
      </c>
      <c r="L7" s="6" t="s">
        <v>21</v>
      </c>
      <c r="M7" s="6" t="s">
        <v>22</v>
      </c>
      <c r="N7" s="6" t="s">
        <v>21</v>
      </c>
      <c r="O7" s="6" t="s">
        <v>22</v>
      </c>
      <c r="P7" s="6" t="s">
        <v>21</v>
      </c>
      <c r="Q7" s="6" t="s">
        <v>22</v>
      </c>
      <c r="R7" s="6" t="s">
        <v>21</v>
      </c>
      <c r="S7" s="6" t="s">
        <v>22</v>
      </c>
      <c r="T7" s="6" t="s">
        <v>21</v>
      </c>
      <c r="U7" s="6" t="s">
        <v>22</v>
      </c>
      <c r="V7" s="6" t="s">
        <v>21</v>
      </c>
      <c r="W7" s="6" t="s">
        <v>22</v>
      </c>
      <c r="X7" s="6" t="s">
        <v>21</v>
      </c>
      <c r="Y7" s="6" t="s">
        <v>22</v>
      </c>
      <c r="Z7" s="6" t="s">
        <v>21</v>
      </c>
      <c r="AA7" s="6" t="s">
        <v>22</v>
      </c>
      <c r="AB7" s="6" t="s">
        <v>21</v>
      </c>
      <c r="AC7" s="6" t="s">
        <v>22</v>
      </c>
      <c r="AD7" s="6" t="s">
        <v>23</v>
      </c>
      <c r="AE7" s="6" t="s">
        <v>22</v>
      </c>
      <c r="AF7" s="122"/>
    </row>
    <row r="8" spans="1:33"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c r="X8" s="7">
        <v>24</v>
      </c>
      <c r="Y8" s="7">
        <v>25</v>
      </c>
      <c r="Z8" s="7">
        <v>26</v>
      </c>
      <c r="AA8" s="7">
        <v>27</v>
      </c>
      <c r="AB8" s="7">
        <v>28</v>
      </c>
      <c r="AC8" s="7">
        <v>29</v>
      </c>
      <c r="AD8" s="7">
        <v>30</v>
      </c>
      <c r="AE8" s="7">
        <v>31</v>
      </c>
      <c r="AF8" s="7">
        <v>32</v>
      </c>
    </row>
    <row r="9" spans="1:33" s="8" customFormat="1" x14ac:dyDescent="0.3">
      <c r="A9" s="117" t="s">
        <v>24</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9"/>
    </row>
    <row r="10" spans="1:33" s="8" customFormat="1" x14ac:dyDescent="0.3">
      <c r="A10" s="117" t="s">
        <v>25</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9"/>
    </row>
    <row r="11" spans="1:33" ht="56.25" customHeight="1" x14ac:dyDescent="0.3">
      <c r="A11" s="9" t="s">
        <v>26</v>
      </c>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13">
        <f>B11-H11-J11-L11-N11-P11-R11-T11-V11-X11-Z11-AB11-AD11</f>
        <v>0</v>
      </c>
    </row>
    <row r="12" spans="1:33" x14ac:dyDescent="0.3">
      <c r="A12" s="14" t="s">
        <v>27</v>
      </c>
      <c r="B12" s="15">
        <f>B13+B14+B15+B16</f>
        <v>240.00299999999999</v>
      </c>
      <c r="C12" s="15">
        <f>C13+C14+C15+C16</f>
        <v>137.773</v>
      </c>
      <c r="D12" s="15">
        <f>D13+D14+D15+D16</f>
        <v>137.77000000000001</v>
      </c>
      <c r="E12" s="15">
        <f>E13+E14+E15+E16</f>
        <v>137.77000000000001</v>
      </c>
      <c r="F12" s="16">
        <f t="shared" ref="F12:F16" si="0">IFERROR(E12/B12*100,0)</f>
        <v>57.403449123552633</v>
      </c>
      <c r="G12" s="16">
        <f t="shared" ref="G12:G16" si="1">IFERROR(E12/C12*100,0)</f>
        <v>99.997822505135275</v>
      </c>
      <c r="H12" s="15">
        <f>H13+H14+H15+H16</f>
        <v>0</v>
      </c>
      <c r="I12" s="15">
        <f t="shared" ref="I12:AE12" si="2">I13+I14+I15+I16</f>
        <v>0</v>
      </c>
      <c r="J12" s="15">
        <f t="shared" si="2"/>
        <v>137.773</v>
      </c>
      <c r="K12" s="15">
        <f t="shared" si="2"/>
        <v>137.77000000000001</v>
      </c>
      <c r="L12" s="15">
        <f t="shared" si="2"/>
        <v>0</v>
      </c>
      <c r="M12" s="15">
        <f t="shared" si="2"/>
        <v>0</v>
      </c>
      <c r="N12" s="15">
        <f t="shared" si="2"/>
        <v>0</v>
      </c>
      <c r="O12" s="15">
        <f t="shared" si="2"/>
        <v>0</v>
      </c>
      <c r="P12" s="15">
        <f t="shared" si="2"/>
        <v>0</v>
      </c>
      <c r="Q12" s="15">
        <f t="shared" si="2"/>
        <v>0</v>
      </c>
      <c r="R12" s="15">
        <f t="shared" si="2"/>
        <v>0</v>
      </c>
      <c r="S12" s="15">
        <f t="shared" si="2"/>
        <v>0</v>
      </c>
      <c r="T12" s="15">
        <f t="shared" si="2"/>
        <v>0</v>
      </c>
      <c r="U12" s="15">
        <f t="shared" si="2"/>
        <v>0</v>
      </c>
      <c r="V12" s="15">
        <f t="shared" si="2"/>
        <v>100</v>
      </c>
      <c r="W12" s="15">
        <f t="shared" si="2"/>
        <v>0</v>
      </c>
      <c r="X12" s="15">
        <f t="shared" si="2"/>
        <v>0</v>
      </c>
      <c r="Y12" s="15">
        <f t="shared" si="2"/>
        <v>0</v>
      </c>
      <c r="Z12" s="15">
        <f t="shared" si="2"/>
        <v>2.23</v>
      </c>
      <c r="AA12" s="15">
        <f t="shared" si="2"/>
        <v>0</v>
      </c>
      <c r="AB12" s="15">
        <f t="shared" si="2"/>
        <v>0</v>
      </c>
      <c r="AC12" s="15">
        <f t="shared" si="2"/>
        <v>0</v>
      </c>
      <c r="AD12" s="15">
        <f t="shared" si="2"/>
        <v>0</v>
      </c>
      <c r="AE12" s="15">
        <f t="shared" si="2"/>
        <v>0</v>
      </c>
      <c r="AF12" s="12"/>
      <c r="AG12" s="13">
        <f t="shared" ref="AG12:AG129" si="3">B12-H12-J12-L12-N12-P12-R12-T12-V12-X12-Z12-AB12-AD12</f>
        <v>-1.021405182655144E-14</v>
      </c>
    </row>
    <row r="13" spans="1:33" x14ac:dyDescent="0.3">
      <c r="A13" s="17" t="s">
        <v>28</v>
      </c>
      <c r="B13" s="18">
        <f>B19</f>
        <v>0</v>
      </c>
      <c r="C13" s="18">
        <f t="shared" ref="C13:E16" si="4">C19</f>
        <v>0</v>
      </c>
      <c r="D13" s="18">
        <f t="shared" si="4"/>
        <v>0</v>
      </c>
      <c r="E13" s="18">
        <f t="shared" si="4"/>
        <v>0</v>
      </c>
      <c r="F13" s="18">
        <f t="shared" si="0"/>
        <v>0</v>
      </c>
      <c r="G13" s="18">
        <f t="shared" si="1"/>
        <v>0</v>
      </c>
      <c r="H13" s="18">
        <f t="shared" ref="H13:AE16" si="5">H19</f>
        <v>0</v>
      </c>
      <c r="I13" s="18">
        <f t="shared" si="5"/>
        <v>0</v>
      </c>
      <c r="J13" s="18">
        <f t="shared" si="5"/>
        <v>0</v>
      </c>
      <c r="K13" s="18">
        <f t="shared" si="5"/>
        <v>0</v>
      </c>
      <c r="L13" s="18">
        <f t="shared" si="5"/>
        <v>0</v>
      </c>
      <c r="M13" s="18">
        <f t="shared" si="5"/>
        <v>0</v>
      </c>
      <c r="N13" s="18">
        <f t="shared" si="5"/>
        <v>0</v>
      </c>
      <c r="O13" s="18">
        <f t="shared" si="5"/>
        <v>0</v>
      </c>
      <c r="P13" s="18">
        <f t="shared" si="5"/>
        <v>0</v>
      </c>
      <c r="Q13" s="18">
        <f t="shared" si="5"/>
        <v>0</v>
      </c>
      <c r="R13" s="18">
        <f t="shared" si="5"/>
        <v>0</v>
      </c>
      <c r="S13" s="18">
        <f t="shared" si="5"/>
        <v>0</v>
      </c>
      <c r="T13" s="18">
        <f t="shared" si="5"/>
        <v>0</v>
      </c>
      <c r="U13" s="18">
        <f t="shared" si="5"/>
        <v>0</v>
      </c>
      <c r="V13" s="18">
        <f t="shared" si="5"/>
        <v>0</v>
      </c>
      <c r="W13" s="18">
        <f t="shared" si="5"/>
        <v>0</v>
      </c>
      <c r="X13" s="18">
        <f t="shared" si="5"/>
        <v>0</v>
      </c>
      <c r="Y13" s="18">
        <f t="shared" si="5"/>
        <v>0</v>
      </c>
      <c r="Z13" s="18">
        <f t="shared" si="5"/>
        <v>0</v>
      </c>
      <c r="AA13" s="18">
        <f t="shared" si="5"/>
        <v>0</v>
      </c>
      <c r="AB13" s="18">
        <f t="shared" si="5"/>
        <v>0</v>
      </c>
      <c r="AC13" s="18">
        <f t="shared" si="5"/>
        <v>0</v>
      </c>
      <c r="AD13" s="18">
        <f t="shared" si="5"/>
        <v>0</v>
      </c>
      <c r="AE13" s="18">
        <f t="shared" si="5"/>
        <v>0</v>
      </c>
      <c r="AF13" s="12"/>
      <c r="AG13" s="13">
        <f t="shared" si="3"/>
        <v>0</v>
      </c>
    </row>
    <row r="14" spans="1:33" x14ac:dyDescent="0.3">
      <c r="A14" s="17" t="s">
        <v>29</v>
      </c>
      <c r="B14" s="18">
        <f t="shared" ref="B14:B16" si="6">B20</f>
        <v>0</v>
      </c>
      <c r="C14" s="18">
        <f t="shared" si="4"/>
        <v>0</v>
      </c>
      <c r="D14" s="18">
        <f t="shared" si="4"/>
        <v>0</v>
      </c>
      <c r="E14" s="18">
        <f t="shared" si="4"/>
        <v>0</v>
      </c>
      <c r="F14" s="18">
        <f t="shared" si="0"/>
        <v>0</v>
      </c>
      <c r="G14" s="18">
        <f t="shared" si="1"/>
        <v>0</v>
      </c>
      <c r="H14" s="18">
        <f t="shared" si="5"/>
        <v>0</v>
      </c>
      <c r="I14" s="18">
        <f t="shared" si="5"/>
        <v>0</v>
      </c>
      <c r="J14" s="18">
        <f t="shared" si="5"/>
        <v>0</v>
      </c>
      <c r="K14" s="18">
        <f t="shared" si="5"/>
        <v>0</v>
      </c>
      <c r="L14" s="18">
        <f t="shared" si="5"/>
        <v>0</v>
      </c>
      <c r="M14" s="18">
        <f t="shared" si="5"/>
        <v>0</v>
      </c>
      <c r="N14" s="18">
        <f t="shared" si="5"/>
        <v>0</v>
      </c>
      <c r="O14" s="18">
        <f t="shared" si="5"/>
        <v>0</v>
      </c>
      <c r="P14" s="18">
        <f t="shared" si="5"/>
        <v>0</v>
      </c>
      <c r="Q14" s="18">
        <f t="shared" si="5"/>
        <v>0</v>
      </c>
      <c r="R14" s="18">
        <f t="shared" si="5"/>
        <v>0</v>
      </c>
      <c r="S14" s="18">
        <f t="shared" si="5"/>
        <v>0</v>
      </c>
      <c r="T14" s="18">
        <f t="shared" si="5"/>
        <v>0</v>
      </c>
      <c r="U14" s="18">
        <f t="shared" si="5"/>
        <v>0</v>
      </c>
      <c r="V14" s="18">
        <f t="shared" si="5"/>
        <v>0</v>
      </c>
      <c r="W14" s="18">
        <f t="shared" si="5"/>
        <v>0</v>
      </c>
      <c r="X14" s="18">
        <f t="shared" si="5"/>
        <v>0</v>
      </c>
      <c r="Y14" s="18">
        <f t="shared" si="5"/>
        <v>0</v>
      </c>
      <c r="Z14" s="18">
        <f t="shared" si="5"/>
        <v>0</v>
      </c>
      <c r="AA14" s="18">
        <f t="shared" si="5"/>
        <v>0</v>
      </c>
      <c r="AB14" s="18">
        <f t="shared" si="5"/>
        <v>0</v>
      </c>
      <c r="AC14" s="18">
        <f t="shared" si="5"/>
        <v>0</v>
      </c>
      <c r="AD14" s="18">
        <f t="shared" si="5"/>
        <v>0</v>
      </c>
      <c r="AE14" s="18">
        <f t="shared" si="5"/>
        <v>0</v>
      </c>
      <c r="AF14" s="12"/>
      <c r="AG14" s="13">
        <f t="shared" si="3"/>
        <v>0</v>
      </c>
    </row>
    <row r="15" spans="1:33" x14ac:dyDescent="0.3">
      <c r="A15" s="17" t="s">
        <v>30</v>
      </c>
      <c r="B15" s="18">
        <f t="shared" si="6"/>
        <v>240.00299999999999</v>
      </c>
      <c r="C15" s="18">
        <f>C21</f>
        <v>137.773</v>
      </c>
      <c r="D15" s="18">
        <f t="shared" si="4"/>
        <v>137.77000000000001</v>
      </c>
      <c r="E15" s="18">
        <f t="shared" si="4"/>
        <v>137.77000000000001</v>
      </c>
      <c r="F15" s="18">
        <f t="shared" si="0"/>
        <v>57.403449123552633</v>
      </c>
      <c r="G15" s="18">
        <f t="shared" si="1"/>
        <v>99.997822505135275</v>
      </c>
      <c r="H15" s="18">
        <f t="shared" si="5"/>
        <v>0</v>
      </c>
      <c r="I15" s="18">
        <f t="shared" si="5"/>
        <v>0</v>
      </c>
      <c r="J15" s="18">
        <f t="shared" si="5"/>
        <v>137.773</v>
      </c>
      <c r="K15" s="18">
        <f t="shared" si="5"/>
        <v>137.77000000000001</v>
      </c>
      <c r="L15" s="18">
        <f t="shared" si="5"/>
        <v>0</v>
      </c>
      <c r="M15" s="18">
        <f t="shared" si="5"/>
        <v>0</v>
      </c>
      <c r="N15" s="18">
        <f t="shared" si="5"/>
        <v>0</v>
      </c>
      <c r="O15" s="18">
        <f t="shared" si="5"/>
        <v>0</v>
      </c>
      <c r="P15" s="18">
        <f t="shared" si="5"/>
        <v>0</v>
      </c>
      <c r="Q15" s="18">
        <f t="shared" si="5"/>
        <v>0</v>
      </c>
      <c r="R15" s="18">
        <f t="shared" si="5"/>
        <v>0</v>
      </c>
      <c r="S15" s="18">
        <f t="shared" si="5"/>
        <v>0</v>
      </c>
      <c r="T15" s="18">
        <f t="shared" si="5"/>
        <v>0</v>
      </c>
      <c r="U15" s="18">
        <f t="shared" si="5"/>
        <v>0</v>
      </c>
      <c r="V15" s="18">
        <f t="shared" si="5"/>
        <v>100</v>
      </c>
      <c r="W15" s="18">
        <f t="shared" si="5"/>
        <v>0</v>
      </c>
      <c r="X15" s="18">
        <f t="shared" si="5"/>
        <v>0</v>
      </c>
      <c r="Y15" s="18">
        <f t="shared" si="5"/>
        <v>0</v>
      </c>
      <c r="Z15" s="18">
        <f t="shared" si="5"/>
        <v>2.23</v>
      </c>
      <c r="AA15" s="18">
        <f t="shared" si="5"/>
        <v>0</v>
      </c>
      <c r="AB15" s="18">
        <f t="shared" si="5"/>
        <v>0</v>
      </c>
      <c r="AC15" s="18">
        <f t="shared" si="5"/>
        <v>0</v>
      </c>
      <c r="AD15" s="18">
        <f t="shared" si="5"/>
        <v>0</v>
      </c>
      <c r="AE15" s="18">
        <f t="shared" si="5"/>
        <v>0</v>
      </c>
      <c r="AF15" s="12"/>
      <c r="AG15" s="13">
        <f t="shared" si="3"/>
        <v>-1.021405182655144E-14</v>
      </c>
    </row>
    <row r="16" spans="1:33" x14ac:dyDescent="0.3">
      <c r="A16" s="17" t="s">
        <v>31</v>
      </c>
      <c r="B16" s="18">
        <f t="shared" si="6"/>
        <v>0</v>
      </c>
      <c r="C16" s="18">
        <f t="shared" si="4"/>
        <v>0</v>
      </c>
      <c r="D16" s="18">
        <f t="shared" si="4"/>
        <v>0</v>
      </c>
      <c r="E16" s="18">
        <f t="shared" si="4"/>
        <v>0</v>
      </c>
      <c r="F16" s="18">
        <f t="shared" si="0"/>
        <v>0</v>
      </c>
      <c r="G16" s="18">
        <f t="shared" si="1"/>
        <v>0</v>
      </c>
      <c r="H16" s="18">
        <f t="shared" si="5"/>
        <v>0</v>
      </c>
      <c r="I16" s="18">
        <f t="shared" si="5"/>
        <v>0</v>
      </c>
      <c r="J16" s="18">
        <f t="shared" si="5"/>
        <v>0</v>
      </c>
      <c r="K16" s="18">
        <f t="shared" si="5"/>
        <v>0</v>
      </c>
      <c r="L16" s="18">
        <f t="shared" si="5"/>
        <v>0</v>
      </c>
      <c r="M16" s="18">
        <f t="shared" si="5"/>
        <v>0</v>
      </c>
      <c r="N16" s="18">
        <f t="shared" si="5"/>
        <v>0</v>
      </c>
      <c r="O16" s="18">
        <f t="shared" si="5"/>
        <v>0</v>
      </c>
      <c r="P16" s="18">
        <f t="shared" si="5"/>
        <v>0</v>
      </c>
      <c r="Q16" s="18">
        <f t="shared" si="5"/>
        <v>0</v>
      </c>
      <c r="R16" s="18">
        <f t="shared" si="5"/>
        <v>0</v>
      </c>
      <c r="S16" s="18">
        <f t="shared" si="5"/>
        <v>0</v>
      </c>
      <c r="T16" s="18">
        <f t="shared" si="5"/>
        <v>0</v>
      </c>
      <c r="U16" s="18">
        <f t="shared" si="5"/>
        <v>0</v>
      </c>
      <c r="V16" s="18">
        <f t="shared" si="5"/>
        <v>0</v>
      </c>
      <c r="W16" s="18">
        <f t="shared" si="5"/>
        <v>0</v>
      </c>
      <c r="X16" s="18">
        <f t="shared" si="5"/>
        <v>0</v>
      </c>
      <c r="Y16" s="18">
        <f t="shared" si="5"/>
        <v>0</v>
      </c>
      <c r="Z16" s="18">
        <f t="shared" si="5"/>
        <v>0</v>
      </c>
      <c r="AA16" s="18">
        <f t="shared" si="5"/>
        <v>0</v>
      </c>
      <c r="AB16" s="18">
        <f t="shared" si="5"/>
        <v>0</v>
      </c>
      <c r="AC16" s="18">
        <f t="shared" si="5"/>
        <v>0</v>
      </c>
      <c r="AD16" s="18">
        <f t="shared" si="5"/>
        <v>0</v>
      </c>
      <c r="AE16" s="18">
        <f t="shared" si="5"/>
        <v>0</v>
      </c>
      <c r="AF16" s="12"/>
      <c r="AG16" s="13">
        <f t="shared" si="3"/>
        <v>0</v>
      </c>
    </row>
    <row r="17" spans="1:33" ht="75" customHeight="1" x14ac:dyDescent="0.3">
      <c r="A17" s="19" t="s">
        <v>32</v>
      </c>
      <c r="B17" s="20"/>
      <c r="C17" s="21"/>
      <c r="D17" s="21"/>
      <c r="E17" s="21"/>
      <c r="F17" s="21"/>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13">
        <f t="shared" si="3"/>
        <v>0</v>
      </c>
    </row>
    <row r="18" spans="1:33" s="30" customFormat="1" x14ac:dyDescent="0.3">
      <c r="A18" s="24" t="s">
        <v>27</v>
      </c>
      <c r="B18" s="25">
        <f>B20+B21+B19+B22</f>
        <v>240.00299999999999</v>
      </c>
      <c r="C18" s="25">
        <f>C20+C21+C19+C22</f>
        <v>137.773</v>
      </c>
      <c r="D18" s="26">
        <f>D20+D21+D19+D22</f>
        <v>137.77000000000001</v>
      </c>
      <c r="E18" s="25">
        <f>E20+E21+E19+E22</f>
        <v>137.77000000000001</v>
      </c>
      <c r="F18" s="25">
        <f>IFERROR(E18/B18*100,0)</f>
        <v>57.403449123552633</v>
      </c>
      <c r="G18" s="25">
        <f>IFERROR(E18/C18*100,0)</f>
        <v>99.997822505135275</v>
      </c>
      <c r="H18" s="25">
        <f t="shared" ref="H18:AE18" si="7">H20+H21+H19+H22</f>
        <v>0</v>
      </c>
      <c r="I18" s="25">
        <f t="shared" si="7"/>
        <v>0</v>
      </c>
      <c r="J18" s="25">
        <f t="shared" si="7"/>
        <v>137.773</v>
      </c>
      <c r="K18" s="25">
        <f t="shared" si="7"/>
        <v>137.77000000000001</v>
      </c>
      <c r="L18" s="25">
        <f t="shared" si="7"/>
        <v>0</v>
      </c>
      <c r="M18" s="25">
        <f t="shared" si="7"/>
        <v>0</v>
      </c>
      <c r="N18" s="25">
        <f t="shared" si="7"/>
        <v>0</v>
      </c>
      <c r="O18" s="25">
        <f t="shared" si="7"/>
        <v>0</v>
      </c>
      <c r="P18" s="25">
        <f t="shared" si="7"/>
        <v>0</v>
      </c>
      <c r="Q18" s="25">
        <f t="shared" si="7"/>
        <v>0</v>
      </c>
      <c r="R18" s="25">
        <f t="shared" si="7"/>
        <v>0</v>
      </c>
      <c r="S18" s="25">
        <f t="shared" si="7"/>
        <v>0</v>
      </c>
      <c r="T18" s="25">
        <f t="shared" si="7"/>
        <v>0</v>
      </c>
      <c r="U18" s="25">
        <f t="shared" si="7"/>
        <v>0</v>
      </c>
      <c r="V18" s="27">
        <f t="shared" si="7"/>
        <v>100</v>
      </c>
      <c r="W18" s="27">
        <f t="shared" si="7"/>
        <v>0</v>
      </c>
      <c r="X18" s="27">
        <f t="shared" si="7"/>
        <v>0</v>
      </c>
      <c r="Y18" s="27">
        <f t="shared" si="7"/>
        <v>0</v>
      </c>
      <c r="Z18" s="27">
        <f t="shared" si="7"/>
        <v>2.23</v>
      </c>
      <c r="AA18" s="25">
        <f t="shared" si="7"/>
        <v>0</v>
      </c>
      <c r="AB18" s="25">
        <f t="shared" si="7"/>
        <v>0</v>
      </c>
      <c r="AC18" s="25">
        <f t="shared" si="7"/>
        <v>0</v>
      </c>
      <c r="AD18" s="25">
        <f t="shared" si="7"/>
        <v>0</v>
      </c>
      <c r="AE18" s="25">
        <f t="shared" si="7"/>
        <v>0</v>
      </c>
      <c r="AF18" s="28"/>
      <c r="AG18" s="29">
        <f t="shared" si="3"/>
        <v>-1.021405182655144E-14</v>
      </c>
    </row>
    <row r="19" spans="1:33" s="30" customFormat="1" x14ac:dyDescent="0.3">
      <c r="A19" s="31" t="s">
        <v>28</v>
      </c>
      <c r="B19" s="20">
        <f t="shared" ref="B19:B21" si="8">J19+L19+N19+P19+R19+T19+V19+X19+Z19+AB19+AD19+H19</f>
        <v>0</v>
      </c>
      <c r="C19" s="32">
        <f>SUM(H19)</f>
        <v>0</v>
      </c>
      <c r="D19" s="33">
        <f>E19</f>
        <v>0</v>
      </c>
      <c r="E19" s="32">
        <f>SUM(I19,K19,M19,O19,Q19,S19,U19,W19,Y19,AA19,AC19,AE19)</f>
        <v>0</v>
      </c>
      <c r="F19" s="20">
        <f>IFERROR(E19/B19*100,0)</f>
        <v>0</v>
      </c>
      <c r="G19" s="20">
        <f>IFERROR(E19/C19*100,0)</f>
        <v>0</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8"/>
      <c r="AG19" s="29">
        <f t="shared" si="3"/>
        <v>0</v>
      </c>
    </row>
    <row r="20" spans="1:33" s="30" customFormat="1" x14ac:dyDescent="0.3">
      <c r="A20" s="31" t="s">
        <v>29</v>
      </c>
      <c r="B20" s="20">
        <f t="shared" si="8"/>
        <v>0</v>
      </c>
      <c r="C20" s="32">
        <f>SUM(H20)</f>
        <v>0</v>
      </c>
      <c r="D20" s="33">
        <f>E20</f>
        <v>0</v>
      </c>
      <c r="E20" s="32">
        <f>SUM(I20,K20,M20,O20,Q20,S20,U20,W20,Y20,AA20,AC20,AE20)</f>
        <v>0</v>
      </c>
      <c r="F20" s="20">
        <f>IFERROR(E20/B20*100,0)</f>
        <v>0</v>
      </c>
      <c r="G20" s="20">
        <f>IFERROR(E20/C20*100,0)</f>
        <v>0</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28"/>
      <c r="AG20" s="29">
        <f t="shared" si="3"/>
        <v>0</v>
      </c>
    </row>
    <row r="21" spans="1:33" s="30" customFormat="1" x14ac:dyDescent="0.3">
      <c r="A21" s="31" t="s">
        <v>30</v>
      </c>
      <c r="B21" s="20">
        <f t="shared" si="8"/>
        <v>240.00299999999999</v>
      </c>
      <c r="C21" s="32">
        <f>H21+J21</f>
        <v>137.773</v>
      </c>
      <c r="D21" s="33">
        <f>E21</f>
        <v>137.77000000000001</v>
      </c>
      <c r="E21" s="32">
        <f>SUM(I21,K21,M21,O21,Q21,S21,U21,W21,Y21,AA21,AC21,AE21)</f>
        <v>137.77000000000001</v>
      </c>
      <c r="F21" s="20">
        <f>IFERROR(E21/B21*100,0)</f>
        <v>57.403449123552633</v>
      </c>
      <c r="G21" s="20">
        <f>IFERROR(E21/C21*100,0)</f>
        <v>99.997822505135275</v>
      </c>
      <c r="H21" s="34"/>
      <c r="I21" s="34"/>
      <c r="J21" s="34">
        <v>137.773</v>
      </c>
      <c r="K21" s="34">
        <v>137.77000000000001</v>
      </c>
      <c r="L21" s="34"/>
      <c r="M21" s="34"/>
      <c r="N21" s="34"/>
      <c r="O21" s="34"/>
      <c r="P21" s="34"/>
      <c r="Q21" s="34"/>
      <c r="R21" s="34"/>
      <c r="S21" s="34"/>
      <c r="T21" s="34"/>
      <c r="U21" s="34"/>
      <c r="V21" s="34">
        <v>100</v>
      </c>
      <c r="W21" s="34"/>
      <c r="X21" s="34"/>
      <c r="Y21" s="34"/>
      <c r="Z21" s="34">
        <v>2.23</v>
      </c>
      <c r="AA21" s="34"/>
      <c r="AB21" s="34"/>
      <c r="AC21" s="34"/>
      <c r="AD21" s="34"/>
      <c r="AE21" s="34"/>
      <c r="AF21" s="28"/>
      <c r="AG21" s="29">
        <f t="shared" si="3"/>
        <v>-1.021405182655144E-14</v>
      </c>
    </row>
    <row r="22" spans="1:33" x14ac:dyDescent="0.3">
      <c r="A22" s="35" t="s">
        <v>31</v>
      </c>
      <c r="B22" s="36"/>
      <c r="C22" s="37"/>
      <c r="D22" s="38"/>
      <c r="E22" s="37"/>
      <c r="F22" s="36"/>
      <c r="G22" s="36"/>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13">
        <f t="shared" si="3"/>
        <v>0</v>
      </c>
    </row>
    <row r="23" spans="1:33" ht="56.25" customHeight="1" x14ac:dyDescent="0.3">
      <c r="A23" s="9" t="s">
        <v>33</v>
      </c>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2"/>
      <c r="AG23" s="13">
        <f>B23-H23-J23-L23-N23-P23-R23-T23-V23-X23-Z23-AB23-AD23</f>
        <v>0</v>
      </c>
    </row>
    <row r="24" spans="1:33" x14ac:dyDescent="0.3">
      <c r="A24" s="14" t="s">
        <v>27</v>
      </c>
      <c r="B24" s="15">
        <f>B25+B26+B27+B28</f>
        <v>0</v>
      </c>
      <c r="C24" s="15">
        <f>C25+C26+C27+C28</f>
        <v>0</v>
      </c>
      <c r="D24" s="15">
        <f>D25+D26+D27+D28</f>
        <v>0</v>
      </c>
      <c r="E24" s="15">
        <f>E25+E26+E27+E28</f>
        <v>0</v>
      </c>
      <c r="F24" s="16">
        <f t="shared" ref="F24:F28" si="9">IFERROR(E24/B24*100,0)</f>
        <v>0</v>
      </c>
      <c r="G24" s="16">
        <f t="shared" ref="G24:G28" si="10">IFERROR(E24/C24*100,0)</f>
        <v>0</v>
      </c>
      <c r="H24" s="15">
        <f>H25+H26+H27+H28</f>
        <v>0</v>
      </c>
      <c r="I24" s="15">
        <f t="shared" ref="I24:AE24" si="11">I25+I26+I27+I28</f>
        <v>0</v>
      </c>
      <c r="J24" s="15">
        <f t="shared" si="11"/>
        <v>0</v>
      </c>
      <c r="K24" s="15">
        <f t="shared" si="11"/>
        <v>0</v>
      </c>
      <c r="L24" s="15">
        <f t="shared" si="11"/>
        <v>0</v>
      </c>
      <c r="M24" s="15">
        <f t="shared" si="11"/>
        <v>0</v>
      </c>
      <c r="N24" s="15">
        <f t="shared" si="11"/>
        <v>0</v>
      </c>
      <c r="O24" s="15">
        <f t="shared" si="11"/>
        <v>0</v>
      </c>
      <c r="P24" s="15">
        <f t="shared" si="11"/>
        <v>0</v>
      </c>
      <c r="Q24" s="15">
        <f t="shared" si="11"/>
        <v>0</v>
      </c>
      <c r="R24" s="15">
        <f t="shared" si="11"/>
        <v>0</v>
      </c>
      <c r="S24" s="15">
        <f t="shared" si="11"/>
        <v>0</v>
      </c>
      <c r="T24" s="15">
        <f t="shared" si="11"/>
        <v>0</v>
      </c>
      <c r="U24" s="15">
        <f t="shared" si="11"/>
        <v>0</v>
      </c>
      <c r="V24" s="15">
        <f t="shared" si="11"/>
        <v>0</v>
      </c>
      <c r="W24" s="15">
        <f t="shared" si="11"/>
        <v>0</v>
      </c>
      <c r="X24" s="15">
        <f t="shared" si="11"/>
        <v>0</v>
      </c>
      <c r="Y24" s="15">
        <f t="shared" si="11"/>
        <v>0</v>
      </c>
      <c r="Z24" s="15">
        <f t="shared" si="11"/>
        <v>0</v>
      </c>
      <c r="AA24" s="15">
        <f t="shared" si="11"/>
        <v>0</v>
      </c>
      <c r="AB24" s="15">
        <f t="shared" si="11"/>
        <v>0</v>
      </c>
      <c r="AC24" s="15">
        <f t="shared" si="11"/>
        <v>0</v>
      </c>
      <c r="AD24" s="15">
        <f t="shared" si="11"/>
        <v>0</v>
      </c>
      <c r="AE24" s="15">
        <f t="shared" si="11"/>
        <v>0</v>
      </c>
      <c r="AF24" s="12"/>
      <c r="AG24" s="13">
        <f t="shared" ref="AG24:AG28" si="12">B24-H24-J24-L24-N24-P24-R24-T24-V24-X24-Z24-AB24-AD24</f>
        <v>0</v>
      </c>
    </row>
    <row r="25" spans="1:33" x14ac:dyDescent="0.3">
      <c r="A25" s="17" t="s">
        <v>28</v>
      </c>
      <c r="B25" s="18">
        <f t="shared" ref="B25:B28" si="13">J25+L25+N25+P25+R25+T25+V25+X25+Z25+AB25+AD25+H25</f>
        <v>0</v>
      </c>
      <c r="C25" s="18">
        <f t="shared" ref="C25:C28" si="14">SUM(H25)</f>
        <v>0</v>
      </c>
      <c r="D25" s="18">
        <f t="shared" ref="D25:D28" si="15">E25</f>
        <v>0</v>
      </c>
      <c r="E25" s="18">
        <f t="shared" ref="E25:E28" si="16">SUM(I25,K25,M25,O25,Q25,S25,U25,W25,Y25,AA25,AC25,AE25)</f>
        <v>0</v>
      </c>
      <c r="F25" s="18">
        <f t="shared" si="9"/>
        <v>0</v>
      </c>
      <c r="G25" s="18">
        <f t="shared" si="10"/>
        <v>0</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2"/>
      <c r="AG25" s="13">
        <f t="shared" si="12"/>
        <v>0</v>
      </c>
    </row>
    <row r="26" spans="1:33" x14ac:dyDescent="0.3">
      <c r="A26" s="17" t="s">
        <v>29</v>
      </c>
      <c r="B26" s="18">
        <f t="shared" si="13"/>
        <v>0</v>
      </c>
      <c r="C26" s="18">
        <f t="shared" si="14"/>
        <v>0</v>
      </c>
      <c r="D26" s="18">
        <f t="shared" si="15"/>
        <v>0</v>
      </c>
      <c r="E26" s="18">
        <f t="shared" si="16"/>
        <v>0</v>
      </c>
      <c r="F26" s="18">
        <f t="shared" si="9"/>
        <v>0</v>
      </c>
      <c r="G26" s="18">
        <f t="shared" si="10"/>
        <v>0</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2"/>
      <c r="AG26" s="13">
        <f t="shared" si="12"/>
        <v>0</v>
      </c>
    </row>
    <row r="27" spans="1:33" x14ac:dyDescent="0.3">
      <c r="A27" s="17" t="s">
        <v>30</v>
      </c>
      <c r="B27" s="18">
        <f t="shared" si="13"/>
        <v>0</v>
      </c>
      <c r="C27" s="18">
        <f t="shared" si="14"/>
        <v>0</v>
      </c>
      <c r="D27" s="18">
        <f t="shared" si="15"/>
        <v>0</v>
      </c>
      <c r="E27" s="18">
        <f t="shared" si="16"/>
        <v>0</v>
      </c>
      <c r="F27" s="18">
        <f t="shared" si="9"/>
        <v>0</v>
      </c>
      <c r="G27" s="18">
        <f t="shared" si="10"/>
        <v>0</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2"/>
      <c r="AG27" s="13">
        <f t="shared" si="12"/>
        <v>0</v>
      </c>
    </row>
    <row r="28" spans="1:33" x14ac:dyDescent="0.3">
      <c r="A28" s="17" t="s">
        <v>31</v>
      </c>
      <c r="B28" s="18">
        <f t="shared" si="13"/>
        <v>0</v>
      </c>
      <c r="C28" s="18">
        <f t="shared" si="14"/>
        <v>0</v>
      </c>
      <c r="D28" s="18">
        <f t="shared" si="15"/>
        <v>0</v>
      </c>
      <c r="E28" s="18">
        <f t="shared" si="16"/>
        <v>0</v>
      </c>
      <c r="F28" s="18">
        <f t="shared" si="9"/>
        <v>0</v>
      </c>
      <c r="G28" s="18">
        <f t="shared" si="10"/>
        <v>0</v>
      </c>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2"/>
      <c r="AG28" s="13">
        <f t="shared" si="12"/>
        <v>0</v>
      </c>
    </row>
    <row r="29" spans="1:33" s="8" customFormat="1" x14ac:dyDescent="0.3">
      <c r="A29" s="117" t="s">
        <v>34</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9"/>
      <c r="AG29" s="13">
        <f t="shared" si="3"/>
        <v>0</v>
      </c>
    </row>
    <row r="30" spans="1:33" ht="37.5" x14ac:dyDescent="0.3">
      <c r="A30" s="9" t="s">
        <v>35</v>
      </c>
      <c r="B30" s="10"/>
      <c r="C30" s="11"/>
      <c r="D30" s="11"/>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2"/>
      <c r="AG30" s="13">
        <f t="shared" si="3"/>
        <v>0</v>
      </c>
    </row>
    <row r="31" spans="1:33" x14ac:dyDescent="0.3">
      <c r="A31" s="14" t="s">
        <v>27</v>
      </c>
      <c r="B31" s="15">
        <f>B32+B33+B34+B35</f>
        <v>2959.5</v>
      </c>
      <c r="C31" s="15">
        <f>C32+C33+C34+C35</f>
        <v>824.15000000000009</v>
      </c>
      <c r="D31" s="15">
        <f>D32+D33+D34+D35</f>
        <v>821.73699999999997</v>
      </c>
      <c r="E31" s="15">
        <f>E32+E33+E34+E35</f>
        <v>821.73699999999997</v>
      </c>
      <c r="F31" s="16">
        <f t="shared" ref="F31:F35" si="17">IFERROR(E31/B31*100,0)</f>
        <v>27.766075350565973</v>
      </c>
      <c r="G31" s="16">
        <f t="shared" ref="G31:G35" si="18">IFERROR(E31/C31*100,0)</f>
        <v>99.707213492689419</v>
      </c>
      <c r="H31" s="15">
        <f>H32+H33+H34+H35</f>
        <v>300</v>
      </c>
      <c r="I31" s="15">
        <f t="shared" ref="I31:AE31" si="19">I32+I33+I34+I35</f>
        <v>256.2</v>
      </c>
      <c r="J31" s="15">
        <f t="shared" si="19"/>
        <v>289.64999999999998</v>
      </c>
      <c r="K31" s="15">
        <f t="shared" si="19"/>
        <v>307.20699999999999</v>
      </c>
      <c r="L31" s="15">
        <f t="shared" si="19"/>
        <v>176.8</v>
      </c>
      <c r="M31" s="15">
        <f t="shared" si="19"/>
        <v>200.63</v>
      </c>
      <c r="N31" s="15">
        <f t="shared" si="19"/>
        <v>57.7</v>
      </c>
      <c r="O31" s="15">
        <f t="shared" si="19"/>
        <v>57.7</v>
      </c>
      <c r="P31" s="15">
        <f t="shared" si="19"/>
        <v>224.4</v>
      </c>
      <c r="Q31" s="15">
        <f t="shared" si="19"/>
        <v>0</v>
      </c>
      <c r="R31" s="15">
        <f t="shared" si="19"/>
        <v>45</v>
      </c>
      <c r="S31" s="15">
        <f t="shared" si="19"/>
        <v>0</v>
      </c>
      <c r="T31" s="15">
        <f t="shared" si="19"/>
        <v>1000</v>
      </c>
      <c r="U31" s="15">
        <f t="shared" si="19"/>
        <v>0</v>
      </c>
      <c r="V31" s="15">
        <f t="shared" si="19"/>
        <v>0</v>
      </c>
      <c r="W31" s="15">
        <f t="shared" si="19"/>
        <v>0</v>
      </c>
      <c r="X31" s="15">
        <f t="shared" si="19"/>
        <v>0</v>
      </c>
      <c r="Y31" s="15">
        <f t="shared" si="19"/>
        <v>0</v>
      </c>
      <c r="Z31" s="15">
        <f t="shared" si="19"/>
        <v>0</v>
      </c>
      <c r="AA31" s="15">
        <f t="shared" si="19"/>
        <v>0</v>
      </c>
      <c r="AB31" s="15">
        <f t="shared" si="19"/>
        <v>0</v>
      </c>
      <c r="AC31" s="15">
        <f t="shared" si="19"/>
        <v>0</v>
      </c>
      <c r="AD31" s="15">
        <f t="shared" si="19"/>
        <v>865.95</v>
      </c>
      <c r="AE31" s="15">
        <f t="shared" si="19"/>
        <v>0</v>
      </c>
      <c r="AF31" s="12"/>
      <c r="AG31" s="13">
        <f t="shared" si="3"/>
        <v>0</v>
      </c>
    </row>
    <row r="32" spans="1:33" x14ac:dyDescent="0.3">
      <c r="A32" s="17" t="s">
        <v>28</v>
      </c>
      <c r="B32" s="18">
        <f t="shared" ref="B32:B35" si="20">J32+L32+N32+P32+R32+T32+V32+X32+Z32+AB32+AD32+H32</f>
        <v>0</v>
      </c>
      <c r="C32" s="18">
        <f t="shared" ref="C32:C35" si="21">SUM(H32)</f>
        <v>0</v>
      </c>
      <c r="D32" s="18">
        <f t="shared" ref="D32:D35" si="22">E32</f>
        <v>0</v>
      </c>
      <c r="E32" s="18">
        <f t="shared" ref="E32:E35" si="23">SUM(I32,K32,M32,O32,Q32,S32,U32,W32,Y32,AA32,AC32,AE32)</f>
        <v>0</v>
      </c>
      <c r="F32" s="18">
        <f t="shared" si="17"/>
        <v>0</v>
      </c>
      <c r="G32" s="18">
        <f t="shared" si="18"/>
        <v>0</v>
      </c>
      <c r="H32" s="18">
        <f>H38+H44+H50</f>
        <v>0</v>
      </c>
      <c r="I32" s="18">
        <f t="shared" ref="I32:AE35" si="24">I38+I44+I50</f>
        <v>0</v>
      </c>
      <c r="J32" s="18">
        <f t="shared" si="24"/>
        <v>0</v>
      </c>
      <c r="K32" s="18">
        <f t="shared" si="24"/>
        <v>0</v>
      </c>
      <c r="L32" s="18">
        <f t="shared" si="24"/>
        <v>0</v>
      </c>
      <c r="M32" s="18">
        <f t="shared" si="24"/>
        <v>0</v>
      </c>
      <c r="N32" s="18">
        <f t="shared" si="24"/>
        <v>0</v>
      </c>
      <c r="O32" s="18">
        <f t="shared" si="24"/>
        <v>0</v>
      </c>
      <c r="P32" s="18">
        <f t="shared" si="24"/>
        <v>0</v>
      </c>
      <c r="Q32" s="18">
        <f t="shared" si="24"/>
        <v>0</v>
      </c>
      <c r="R32" s="18">
        <f t="shared" si="24"/>
        <v>0</v>
      </c>
      <c r="S32" s="18">
        <f t="shared" si="24"/>
        <v>0</v>
      </c>
      <c r="T32" s="18">
        <f t="shared" si="24"/>
        <v>0</v>
      </c>
      <c r="U32" s="18">
        <f t="shared" si="24"/>
        <v>0</v>
      </c>
      <c r="V32" s="18">
        <f t="shared" si="24"/>
        <v>0</v>
      </c>
      <c r="W32" s="18">
        <f t="shared" si="24"/>
        <v>0</v>
      </c>
      <c r="X32" s="18">
        <f t="shared" si="24"/>
        <v>0</v>
      </c>
      <c r="Y32" s="18">
        <f t="shared" si="24"/>
        <v>0</v>
      </c>
      <c r="Z32" s="18">
        <f t="shared" si="24"/>
        <v>0</v>
      </c>
      <c r="AA32" s="18">
        <f t="shared" si="24"/>
        <v>0</v>
      </c>
      <c r="AB32" s="18">
        <f t="shared" si="24"/>
        <v>0</v>
      </c>
      <c r="AC32" s="18">
        <f t="shared" si="24"/>
        <v>0</v>
      </c>
      <c r="AD32" s="18">
        <f t="shared" si="24"/>
        <v>0</v>
      </c>
      <c r="AE32" s="18">
        <f t="shared" si="24"/>
        <v>0</v>
      </c>
      <c r="AF32" s="12"/>
      <c r="AG32" s="13">
        <f t="shared" si="3"/>
        <v>0</v>
      </c>
    </row>
    <row r="33" spans="1:33" x14ac:dyDescent="0.3">
      <c r="A33" s="17" t="s">
        <v>29</v>
      </c>
      <c r="B33" s="18">
        <f t="shared" si="20"/>
        <v>0</v>
      </c>
      <c r="C33" s="18">
        <f t="shared" si="21"/>
        <v>0</v>
      </c>
      <c r="D33" s="18">
        <f t="shared" si="22"/>
        <v>0</v>
      </c>
      <c r="E33" s="18">
        <f t="shared" si="23"/>
        <v>0</v>
      </c>
      <c r="F33" s="18">
        <f t="shared" si="17"/>
        <v>0</v>
      </c>
      <c r="G33" s="18">
        <f t="shared" si="18"/>
        <v>0</v>
      </c>
      <c r="H33" s="18">
        <f t="shared" ref="H33:W35" si="25">H39+H45+H51</f>
        <v>0</v>
      </c>
      <c r="I33" s="18">
        <f t="shared" si="25"/>
        <v>0</v>
      </c>
      <c r="J33" s="18">
        <f t="shared" si="25"/>
        <v>0</v>
      </c>
      <c r="K33" s="18">
        <f t="shared" si="25"/>
        <v>0</v>
      </c>
      <c r="L33" s="18">
        <f t="shared" si="25"/>
        <v>0</v>
      </c>
      <c r="M33" s="18">
        <f t="shared" si="25"/>
        <v>0</v>
      </c>
      <c r="N33" s="18">
        <f t="shared" si="25"/>
        <v>0</v>
      </c>
      <c r="O33" s="18">
        <f t="shared" si="25"/>
        <v>0</v>
      </c>
      <c r="P33" s="18">
        <f t="shared" si="25"/>
        <v>0</v>
      </c>
      <c r="Q33" s="18">
        <f t="shared" si="25"/>
        <v>0</v>
      </c>
      <c r="R33" s="18">
        <f t="shared" si="25"/>
        <v>0</v>
      </c>
      <c r="S33" s="18">
        <f t="shared" si="25"/>
        <v>0</v>
      </c>
      <c r="T33" s="18">
        <f t="shared" si="25"/>
        <v>0</v>
      </c>
      <c r="U33" s="18">
        <f t="shared" si="25"/>
        <v>0</v>
      </c>
      <c r="V33" s="18">
        <f t="shared" si="25"/>
        <v>0</v>
      </c>
      <c r="W33" s="18">
        <f t="shared" si="25"/>
        <v>0</v>
      </c>
      <c r="X33" s="18">
        <f t="shared" si="24"/>
        <v>0</v>
      </c>
      <c r="Y33" s="18">
        <f t="shared" si="24"/>
        <v>0</v>
      </c>
      <c r="Z33" s="18">
        <f t="shared" si="24"/>
        <v>0</v>
      </c>
      <c r="AA33" s="18">
        <f t="shared" si="24"/>
        <v>0</v>
      </c>
      <c r="AB33" s="18">
        <f t="shared" si="24"/>
        <v>0</v>
      </c>
      <c r="AC33" s="18">
        <f t="shared" si="24"/>
        <v>0</v>
      </c>
      <c r="AD33" s="18">
        <f t="shared" si="24"/>
        <v>0</v>
      </c>
      <c r="AE33" s="18">
        <f t="shared" si="24"/>
        <v>0</v>
      </c>
      <c r="AF33" s="12"/>
      <c r="AG33" s="13">
        <f t="shared" si="3"/>
        <v>0</v>
      </c>
    </row>
    <row r="34" spans="1:33" x14ac:dyDescent="0.3">
      <c r="A34" s="17" t="s">
        <v>30</v>
      </c>
      <c r="B34" s="20">
        <f>J34+L34+N34+P34+R34+T34+V34+X34+Z34+AB34+AD34+H34</f>
        <v>2959.5</v>
      </c>
      <c r="C34" s="18">
        <f>H34+J34+L34+N34</f>
        <v>824.15000000000009</v>
      </c>
      <c r="D34" s="18">
        <f t="shared" si="22"/>
        <v>821.73699999999997</v>
      </c>
      <c r="E34" s="18">
        <f t="shared" si="23"/>
        <v>821.73699999999997</v>
      </c>
      <c r="F34" s="18">
        <f t="shared" si="17"/>
        <v>27.766075350565973</v>
      </c>
      <c r="G34" s="18">
        <f t="shared" si="18"/>
        <v>99.707213492689419</v>
      </c>
      <c r="H34" s="18">
        <f>H40+H46+H52+H58</f>
        <v>300</v>
      </c>
      <c r="I34" s="18">
        <f t="shared" ref="I34:AF34" si="26">I40+I46+I52+I58</f>
        <v>256.2</v>
      </c>
      <c r="J34" s="18">
        <f t="shared" si="26"/>
        <v>289.64999999999998</v>
      </c>
      <c r="K34" s="18">
        <f t="shared" si="26"/>
        <v>307.20699999999999</v>
      </c>
      <c r="L34" s="18">
        <f>L40+L46+L52+L58</f>
        <v>176.8</v>
      </c>
      <c r="M34" s="18">
        <f t="shared" si="26"/>
        <v>200.63</v>
      </c>
      <c r="N34" s="18">
        <f t="shared" si="26"/>
        <v>57.7</v>
      </c>
      <c r="O34" s="18">
        <f t="shared" si="26"/>
        <v>57.7</v>
      </c>
      <c r="P34" s="18">
        <f t="shared" si="26"/>
        <v>224.4</v>
      </c>
      <c r="Q34" s="18">
        <f t="shared" si="26"/>
        <v>0</v>
      </c>
      <c r="R34" s="18">
        <f t="shared" si="26"/>
        <v>45</v>
      </c>
      <c r="S34" s="18">
        <f t="shared" si="26"/>
        <v>0</v>
      </c>
      <c r="T34" s="18">
        <f t="shared" si="26"/>
        <v>1000</v>
      </c>
      <c r="U34" s="18">
        <f t="shared" si="26"/>
        <v>0</v>
      </c>
      <c r="V34" s="18">
        <f t="shared" si="26"/>
        <v>0</v>
      </c>
      <c r="W34" s="18">
        <f t="shared" si="26"/>
        <v>0</v>
      </c>
      <c r="X34" s="18">
        <f t="shared" si="26"/>
        <v>0</v>
      </c>
      <c r="Y34" s="18">
        <f t="shared" si="26"/>
        <v>0</v>
      </c>
      <c r="Z34" s="18">
        <f t="shared" si="26"/>
        <v>0</v>
      </c>
      <c r="AA34" s="18">
        <f t="shared" si="26"/>
        <v>0</v>
      </c>
      <c r="AB34" s="18">
        <f t="shared" si="26"/>
        <v>0</v>
      </c>
      <c r="AC34" s="18">
        <f t="shared" si="26"/>
        <v>0</v>
      </c>
      <c r="AD34" s="18">
        <f t="shared" si="26"/>
        <v>865.95</v>
      </c>
      <c r="AE34" s="18">
        <f t="shared" si="26"/>
        <v>0</v>
      </c>
      <c r="AF34" s="18">
        <f t="shared" si="26"/>
        <v>0</v>
      </c>
      <c r="AG34" s="13">
        <f t="shared" si="3"/>
        <v>0</v>
      </c>
    </row>
    <row r="35" spans="1:33" x14ac:dyDescent="0.3">
      <c r="A35" s="17" t="s">
        <v>31</v>
      </c>
      <c r="B35" s="18">
        <f t="shared" si="20"/>
        <v>0</v>
      </c>
      <c r="C35" s="18">
        <f t="shared" si="21"/>
        <v>0</v>
      </c>
      <c r="D35" s="18">
        <f t="shared" si="22"/>
        <v>0</v>
      </c>
      <c r="E35" s="18">
        <f t="shared" si="23"/>
        <v>0</v>
      </c>
      <c r="F35" s="18">
        <f t="shared" si="17"/>
        <v>0</v>
      </c>
      <c r="G35" s="18">
        <f t="shared" si="18"/>
        <v>0</v>
      </c>
      <c r="H35" s="18">
        <f t="shared" si="25"/>
        <v>0</v>
      </c>
      <c r="I35" s="18">
        <f t="shared" si="24"/>
        <v>0</v>
      </c>
      <c r="J35" s="18">
        <f t="shared" si="24"/>
        <v>0</v>
      </c>
      <c r="K35" s="18">
        <f t="shared" si="24"/>
        <v>0</v>
      </c>
      <c r="L35" s="18">
        <f t="shared" si="24"/>
        <v>0</v>
      </c>
      <c r="M35" s="18">
        <f t="shared" si="24"/>
        <v>0</v>
      </c>
      <c r="N35" s="18">
        <f t="shared" si="24"/>
        <v>0</v>
      </c>
      <c r="O35" s="18">
        <f t="shared" si="24"/>
        <v>0</v>
      </c>
      <c r="P35" s="18">
        <f t="shared" si="24"/>
        <v>0</v>
      </c>
      <c r="Q35" s="18">
        <f t="shared" si="24"/>
        <v>0</v>
      </c>
      <c r="R35" s="18">
        <f t="shared" si="24"/>
        <v>0</v>
      </c>
      <c r="S35" s="18">
        <f t="shared" si="24"/>
        <v>0</v>
      </c>
      <c r="T35" s="18">
        <f t="shared" si="24"/>
        <v>0</v>
      </c>
      <c r="U35" s="18">
        <f t="shared" si="24"/>
        <v>0</v>
      </c>
      <c r="V35" s="18">
        <f t="shared" si="24"/>
        <v>0</v>
      </c>
      <c r="W35" s="18">
        <f t="shared" si="24"/>
        <v>0</v>
      </c>
      <c r="X35" s="18">
        <f t="shared" si="24"/>
        <v>0</v>
      </c>
      <c r="Y35" s="18">
        <f t="shared" si="24"/>
        <v>0</v>
      </c>
      <c r="Z35" s="18">
        <f t="shared" si="24"/>
        <v>0</v>
      </c>
      <c r="AA35" s="18">
        <f t="shared" si="24"/>
        <v>0</v>
      </c>
      <c r="AB35" s="18">
        <f t="shared" si="24"/>
        <v>0</v>
      </c>
      <c r="AC35" s="18">
        <f t="shared" si="24"/>
        <v>0</v>
      </c>
      <c r="AD35" s="18">
        <f t="shared" si="24"/>
        <v>0</v>
      </c>
      <c r="AE35" s="18">
        <f t="shared" si="24"/>
        <v>0</v>
      </c>
      <c r="AF35" s="12"/>
      <c r="AG35" s="13">
        <f t="shared" si="3"/>
        <v>0</v>
      </c>
    </row>
    <row r="36" spans="1:33" ht="56.25" x14ac:dyDescent="0.3">
      <c r="A36" s="19" t="s">
        <v>36</v>
      </c>
      <c r="B36" s="20"/>
      <c r="C36" s="39"/>
      <c r="D36" s="39"/>
      <c r="E36" s="39"/>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13">
        <f t="shared" si="3"/>
        <v>0</v>
      </c>
    </row>
    <row r="37" spans="1:33" s="30" customFormat="1" x14ac:dyDescent="0.3">
      <c r="A37" s="24" t="s">
        <v>27</v>
      </c>
      <c r="B37" s="25">
        <f>B39+B40+B38+B41</f>
        <v>1144.5</v>
      </c>
      <c r="C37" s="25">
        <f>C39+C40+C38+C41</f>
        <v>549.15</v>
      </c>
      <c r="D37" s="26">
        <f>D39+D40+D38+D41</f>
        <v>546.73700000000008</v>
      </c>
      <c r="E37" s="25">
        <f>E39+E40+E38+E41</f>
        <v>546.73700000000008</v>
      </c>
      <c r="F37" s="25">
        <f>IFERROR(E37/B37*100,0)</f>
        <v>47.770816950633474</v>
      </c>
      <c r="G37" s="25">
        <f>IFERROR(E37/C37*100,0)</f>
        <v>99.560593644723681</v>
      </c>
      <c r="H37" s="27">
        <f t="shared" ref="H37:AE37" si="27">H39+H40+H38+H41</f>
        <v>300</v>
      </c>
      <c r="I37" s="27">
        <f t="shared" si="27"/>
        <v>256.2</v>
      </c>
      <c r="J37" s="27">
        <f t="shared" si="27"/>
        <v>114.65</v>
      </c>
      <c r="K37" s="27">
        <f t="shared" si="27"/>
        <v>132.20699999999999</v>
      </c>
      <c r="L37" s="27">
        <f t="shared" si="27"/>
        <v>126.8</v>
      </c>
      <c r="M37" s="27">
        <f t="shared" si="27"/>
        <v>150.63</v>
      </c>
      <c r="N37" s="27">
        <f t="shared" si="27"/>
        <v>7.6999999999999993</v>
      </c>
      <c r="O37" s="27">
        <f t="shared" si="27"/>
        <v>7.7</v>
      </c>
      <c r="P37" s="27">
        <f t="shared" si="27"/>
        <v>224.4</v>
      </c>
      <c r="Q37" s="27">
        <f t="shared" si="27"/>
        <v>0</v>
      </c>
      <c r="R37" s="27">
        <f t="shared" si="27"/>
        <v>45</v>
      </c>
      <c r="S37" s="27">
        <f t="shared" si="27"/>
        <v>0</v>
      </c>
      <c r="T37" s="27">
        <f t="shared" si="27"/>
        <v>0</v>
      </c>
      <c r="U37" s="25">
        <f t="shared" si="27"/>
        <v>0</v>
      </c>
      <c r="V37" s="25">
        <f t="shared" si="27"/>
        <v>0</v>
      </c>
      <c r="W37" s="25">
        <f t="shared" si="27"/>
        <v>0</v>
      </c>
      <c r="X37" s="25">
        <f t="shared" si="27"/>
        <v>0</v>
      </c>
      <c r="Y37" s="25">
        <f t="shared" si="27"/>
        <v>0</v>
      </c>
      <c r="Z37" s="25">
        <f t="shared" si="27"/>
        <v>0</v>
      </c>
      <c r="AA37" s="25">
        <f t="shared" si="27"/>
        <v>0</v>
      </c>
      <c r="AB37" s="25">
        <f t="shared" si="27"/>
        <v>0</v>
      </c>
      <c r="AC37" s="25">
        <f t="shared" si="27"/>
        <v>0</v>
      </c>
      <c r="AD37" s="40">
        <f t="shared" si="27"/>
        <v>325.95</v>
      </c>
      <c r="AE37" s="25">
        <f t="shared" si="27"/>
        <v>0</v>
      </c>
      <c r="AF37" s="28"/>
      <c r="AG37" s="29">
        <f t="shared" si="3"/>
        <v>0</v>
      </c>
    </row>
    <row r="38" spans="1:33" s="30" customFormat="1" x14ac:dyDescent="0.3">
      <c r="A38" s="31" t="s">
        <v>28</v>
      </c>
      <c r="B38" s="20">
        <f t="shared" ref="B38:B39" si="28">J38+L38+N38+P38+R38+T38+V38+X38+Z38+AB38+AD38+H38</f>
        <v>0</v>
      </c>
      <c r="C38" s="32">
        <f>SUM(H38)</f>
        <v>0</v>
      </c>
      <c r="D38" s="33">
        <f>E38</f>
        <v>0</v>
      </c>
      <c r="E38" s="32">
        <f>SUM(I38,K38,M38,O38,Q38,S38,U38,W38,Y38,AA38,AC38,AE38)</f>
        <v>0</v>
      </c>
      <c r="F38" s="20">
        <f>IFERROR(E38/B38*100,0)</f>
        <v>0</v>
      </c>
      <c r="G38" s="20">
        <f>IFERROR(E38/C38*100,0)</f>
        <v>0</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28"/>
      <c r="AG38" s="29">
        <f t="shared" si="3"/>
        <v>0</v>
      </c>
    </row>
    <row r="39" spans="1:33" s="30" customFormat="1" x14ac:dyDescent="0.3">
      <c r="A39" s="31" t="s">
        <v>29</v>
      </c>
      <c r="B39" s="20">
        <f t="shared" si="28"/>
        <v>0</v>
      </c>
      <c r="C39" s="32">
        <f>SUM(H39)</f>
        <v>0</v>
      </c>
      <c r="D39" s="33">
        <f>E39</f>
        <v>0</v>
      </c>
      <c r="E39" s="32">
        <f>SUM(I39,K39,M39,O39,Q39,S39,U39,W39,Y39,AA39,AC39,AE39)</f>
        <v>0</v>
      </c>
      <c r="F39" s="20">
        <f>IFERROR(E39/B39*100,0)</f>
        <v>0</v>
      </c>
      <c r="G39" s="20">
        <f>IFERROR(E39/C39*100,0)</f>
        <v>0</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28"/>
      <c r="AG39" s="29">
        <f t="shared" si="3"/>
        <v>0</v>
      </c>
    </row>
    <row r="40" spans="1:33" s="30" customFormat="1" x14ac:dyDescent="0.3">
      <c r="A40" s="31" t="s">
        <v>30</v>
      </c>
      <c r="B40" s="20">
        <f>J40+L40+N40+P40+R40+T40+V40+X40+Z40+AB40+AD40+H40</f>
        <v>1144.5</v>
      </c>
      <c r="C40" s="32">
        <f>H40+J40+L40+N40</f>
        <v>549.15</v>
      </c>
      <c r="D40" s="33">
        <f>E40</f>
        <v>546.73700000000008</v>
      </c>
      <c r="E40" s="32">
        <f>SUM(I40,K40,M40,O40,Q40,S40,U40,W40,Y40,AA40,AC40,AE40)</f>
        <v>546.73700000000008</v>
      </c>
      <c r="F40" s="20">
        <f>IFERROR(E40/B40*100,0)</f>
        <v>47.770816950633474</v>
      </c>
      <c r="G40" s="20">
        <f>IFERROR(E40/C40*100,0)</f>
        <v>99.560593644723681</v>
      </c>
      <c r="H40" s="34">
        <v>300</v>
      </c>
      <c r="I40" s="34">
        <v>256.2</v>
      </c>
      <c r="J40" s="34">
        <v>114.65</v>
      </c>
      <c r="K40" s="34">
        <v>132.20699999999999</v>
      </c>
      <c r="L40" s="34">
        <v>126.8</v>
      </c>
      <c r="M40" s="34">
        <v>150.63</v>
      </c>
      <c r="N40" s="34">
        <f>24.5-16.8</f>
        <v>7.6999999999999993</v>
      </c>
      <c r="O40" s="34">
        <v>7.7</v>
      </c>
      <c r="P40" s="34">
        <v>224.4</v>
      </c>
      <c r="Q40" s="34"/>
      <c r="R40" s="34">
        <v>45</v>
      </c>
      <c r="S40" s="34"/>
      <c r="T40" s="34">
        <v>0</v>
      </c>
      <c r="U40" s="34"/>
      <c r="V40" s="34">
        <v>0</v>
      </c>
      <c r="W40" s="34"/>
      <c r="X40" s="34">
        <v>0</v>
      </c>
      <c r="Y40" s="34"/>
      <c r="Z40" s="34">
        <v>0</v>
      </c>
      <c r="AA40" s="34"/>
      <c r="AB40" s="34">
        <v>0</v>
      </c>
      <c r="AC40" s="34"/>
      <c r="AD40" s="41">
        <v>325.95</v>
      </c>
      <c r="AE40" s="34"/>
      <c r="AF40" s="28"/>
      <c r="AG40" s="29">
        <f t="shared" si="3"/>
        <v>0</v>
      </c>
    </row>
    <row r="41" spans="1:33" s="30" customFormat="1" x14ac:dyDescent="0.3">
      <c r="A41" s="31" t="s">
        <v>31</v>
      </c>
      <c r="B41" s="20"/>
      <c r="C41" s="32"/>
      <c r="D41" s="33"/>
      <c r="E41" s="32"/>
      <c r="F41" s="20"/>
      <c r="G41" s="20"/>
      <c r="H41" s="34"/>
      <c r="I41" s="34"/>
      <c r="J41" s="34"/>
      <c r="K41" s="34"/>
      <c r="L41" s="34"/>
      <c r="M41" s="34"/>
      <c r="N41" s="34"/>
      <c r="O41" s="34"/>
      <c r="P41" s="34"/>
      <c r="Q41" s="34"/>
      <c r="R41" s="34"/>
      <c r="S41" s="34"/>
      <c r="T41" s="34"/>
      <c r="U41" s="34"/>
      <c r="V41" s="34"/>
      <c r="W41" s="34"/>
      <c r="X41" s="34"/>
      <c r="Y41" s="34"/>
      <c r="Z41" s="34"/>
      <c r="AA41" s="34"/>
      <c r="AB41" s="34"/>
      <c r="AC41" s="34"/>
      <c r="AD41" s="34"/>
      <c r="AE41" s="34"/>
      <c r="AF41" s="28"/>
      <c r="AG41" s="29">
        <f t="shared" si="3"/>
        <v>0</v>
      </c>
    </row>
    <row r="42" spans="1:33" s="30" customFormat="1" ht="146.25" customHeight="1" x14ac:dyDescent="0.3">
      <c r="A42" s="42" t="s">
        <v>37</v>
      </c>
      <c r="B42" s="25"/>
      <c r="C42" s="40"/>
      <c r="D42" s="40"/>
      <c r="E42" s="40"/>
      <c r="F42" s="40"/>
      <c r="G42" s="4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28"/>
      <c r="AG42" s="29">
        <f t="shared" si="3"/>
        <v>0</v>
      </c>
    </row>
    <row r="43" spans="1:33" s="30" customFormat="1" x14ac:dyDescent="0.3">
      <c r="A43" s="24" t="s">
        <v>27</v>
      </c>
      <c r="B43" s="25">
        <f>B45+B46+B44+B47</f>
        <v>815</v>
      </c>
      <c r="C43" s="25">
        <f>C45+C46+C44+C47</f>
        <v>275</v>
      </c>
      <c r="D43" s="25">
        <f>D45+D46+D44+D47</f>
        <v>275</v>
      </c>
      <c r="E43" s="25">
        <f>E45+E46+E44+E47</f>
        <v>275</v>
      </c>
      <c r="F43" s="25">
        <f>IFERROR(E43/B43*100,0)</f>
        <v>33.742331288343557</v>
      </c>
      <c r="G43" s="25">
        <f>IFERROR(E43/C43*100,0)</f>
        <v>100</v>
      </c>
      <c r="H43" s="25">
        <f t="shared" ref="H43:AE43" si="29">H45+H46+H44+H47</f>
        <v>0</v>
      </c>
      <c r="I43" s="25">
        <f t="shared" si="29"/>
        <v>0</v>
      </c>
      <c r="J43" s="25">
        <f t="shared" si="29"/>
        <v>175</v>
      </c>
      <c r="K43" s="25">
        <f t="shared" si="29"/>
        <v>175</v>
      </c>
      <c r="L43" s="25">
        <f t="shared" si="29"/>
        <v>50</v>
      </c>
      <c r="M43" s="25">
        <f t="shared" si="29"/>
        <v>50</v>
      </c>
      <c r="N43" s="27">
        <f t="shared" si="29"/>
        <v>50</v>
      </c>
      <c r="O43" s="25">
        <f t="shared" si="29"/>
        <v>50</v>
      </c>
      <c r="P43" s="25">
        <f t="shared" si="29"/>
        <v>0</v>
      </c>
      <c r="Q43" s="25">
        <f t="shared" si="29"/>
        <v>0</v>
      </c>
      <c r="R43" s="25">
        <f t="shared" si="29"/>
        <v>0</v>
      </c>
      <c r="S43" s="25">
        <f t="shared" si="29"/>
        <v>0</v>
      </c>
      <c r="T43" s="25">
        <f t="shared" si="29"/>
        <v>0</v>
      </c>
      <c r="U43" s="25">
        <f t="shared" si="29"/>
        <v>0</v>
      </c>
      <c r="V43" s="25">
        <f t="shared" si="29"/>
        <v>0</v>
      </c>
      <c r="W43" s="25">
        <f t="shared" si="29"/>
        <v>0</v>
      </c>
      <c r="X43" s="25">
        <f t="shared" si="29"/>
        <v>0</v>
      </c>
      <c r="Y43" s="25">
        <f t="shared" si="29"/>
        <v>0</v>
      </c>
      <c r="Z43" s="25">
        <f t="shared" si="29"/>
        <v>0</v>
      </c>
      <c r="AA43" s="25">
        <f t="shared" si="29"/>
        <v>0</v>
      </c>
      <c r="AB43" s="25">
        <f t="shared" si="29"/>
        <v>0</v>
      </c>
      <c r="AC43" s="25">
        <f t="shared" si="29"/>
        <v>0</v>
      </c>
      <c r="AD43" s="25">
        <f t="shared" si="29"/>
        <v>540</v>
      </c>
      <c r="AE43" s="25">
        <f t="shared" si="29"/>
        <v>0</v>
      </c>
      <c r="AF43" s="28"/>
      <c r="AG43" s="29">
        <f t="shared" si="3"/>
        <v>0</v>
      </c>
    </row>
    <row r="44" spans="1:33" s="30" customFormat="1" x14ac:dyDescent="0.3">
      <c r="A44" s="31" t="s">
        <v>28</v>
      </c>
      <c r="B44" s="20">
        <f t="shared" ref="B44:B46" si="30">J44+L44+N44+P44+R44+T44+V44+X44+Z44+AB44+AD44+H44</f>
        <v>0</v>
      </c>
      <c r="C44" s="32">
        <f>SUM(H44)</f>
        <v>0</v>
      </c>
      <c r="D44" s="33">
        <f>E44</f>
        <v>0</v>
      </c>
      <c r="E44" s="32">
        <f>SUM(I44,K44,M44,O44,Q44,S44,U44,W44,Y44,AA44,AC44,AE44)</f>
        <v>0</v>
      </c>
      <c r="F44" s="20"/>
      <c r="G44" s="20"/>
      <c r="H44" s="34"/>
      <c r="I44" s="34"/>
      <c r="J44" s="34"/>
      <c r="K44" s="34"/>
      <c r="L44" s="34"/>
      <c r="M44" s="34"/>
      <c r="N44" s="34"/>
      <c r="O44" s="34"/>
      <c r="P44" s="34"/>
      <c r="Q44" s="34"/>
      <c r="R44" s="34"/>
      <c r="S44" s="34"/>
      <c r="T44" s="34"/>
      <c r="U44" s="34"/>
      <c r="V44" s="34"/>
      <c r="W44" s="34"/>
      <c r="X44" s="34"/>
      <c r="Y44" s="34"/>
      <c r="Z44" s="34"/>
      <c r="AA44" s="34"/>
      <c r="AB44" s="34"/>
      <c r="AC44" s="34"/>
      <c r="AD44" s="34"/>
      <c r="AE44" s="34"/>
      <c r="AF44" s="28"/>
      <c r="AG44" s="29">
        <f t="shared" si="3"/>
        <v>0</v>
      </c>
    </row>
    <row r="45" spans="1:33" s="30" customFormat="1" x14ac:dyDescent="0.3">
      <c r="A45" s="31" t="s">
        <v>29</v>
      </c>
      <c r="B45" s="20">
        <f t="shared" si="30"/>
        <v>0</v>
      </c>
      <c r="C45" s="32">
        <f>SUM(H45)</f>
        <v>0</v>
      </c>
      <c r="D45" s="33">
        <f>E45</f>
        <v>0</v>
      </c>
      <c r="E45" s="32">
        <f>SUM(I45,K45,M45,O45,Q45,S45,U45,W45,Y45,AA45,AC45,AE45)</f>
        <v>0</v>
      </c>
      <c r="F45" s="20"/>
      <c r="G45" s="2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28"/>
      <c r="AG45" s="29">
        <f t="shared" si="3"/>
        <v>0</v>
      </c>
    </row>
    <row r="46" spans="1:33" s="30" customFormat="1" x14ac:dyDescent="0.3">
      <c r="A46" s="31" t="s">
        <v>30</v>
      </c>
      <c r="B46" s="20">
        <f t="shared" si="30"/>
        <v>815</v>
      </c>
      <c r="C46" s="32">
        <f>H46+J46+L46+N46</f>
        <v>275</v>
      </c>
      <c r="D46" s="33">
        <f>E46</f>
        <v>275</v>
      </c>
      <c r="E46" s="32">
        <f>SUM(I46,K46,M46,O46,Q46,S46,U46,W46,Y46,AA46,AC46,AE46)</f>
        <v>275</v>
      </c>
      <c r="F46" s="20">
        <f>IFERROR(E46/B46*100,0)</f>
        <v>33.742331288343557</v>
      </c>
      <c r="G46" s="20">
        <f>IFERROR(E46/C46*100,0)</f>
        <v>100</v>
      </c>
      <c r="H46" s="34"/>
      <c r="I46" s="34"/>
      <c r="J46" s="34">
        <v>175</v>
      </c>
      <c r="K46" s="34">
        <v>175</v>
      </c>
      <c r="L46" s="34">
        <v>50</v>
      </c>
      <c r="M46" s="34">
        <v>50</v>
      </c>
      <c r="N46" s="34">
        <v>50</v>
      </c>
      <c r="O46" s="34">
        <v>50</v>
      </c>
      <c r="P46" s="34"/>
      <c r="Q46" s="34"/>
      <c r="R46" s="34"/>
      <c r="S46" s="34"/>
      <c r="T46" s="34"/>
      <c r="U46" s="34"/>
      <c r="V46" s="34"/>
      <c r="W46" s="34"/>
      <c r="X46" s="34"/>
      <c r="Y46" s="34"/>
      <c r="Z46" s="34"/>
      <c r="AA46" s="34"/>
      <c r="AB46" s="34"/>
      <c r="AC46" s="34"/>
      <c r="AD46" s="34">
        <f>715-175-50+100-50</f>
        <v>540</v>
      </c>
      <c r="AE46" s="34"/>
      <c r="AF46" s="28"/>
      <c r="AG46" s="29">
        <f t="shared" si="3"/>
        <v>0</v>
      </c>
    </row>
    <row r="47" spans="1:33" x14ac:dyDescent="0.3">
      <c r="A47" s="31" t="s">
        <v>31</v>
      </c>
      <c r="B47" s="20"/>
      <c r="C47" s="32"/>
      <c r="D47" s="33"/>
      <c r="E47" s="32"/>
      <c r="F47" s="36"/>
      <c r="G47" s="36"/>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13">
        <f t="shared" si="3"/>
        <v>0</v>
      </c>
    </row>
    <row r="48" spans="1:33" ht="75" x14ac:dyDescent="0.3">
      <c r="A48" s="19" t="s">
        <v>38</v>
      </c>
      <c r="B48" s="25"/>
      <c r="C48" s="40"/>
      <c r="D48" s="40"/>
      <c r="E48" s="40"/>
      <c r="F48" s="43"/>
      <c r="G48" s="43"/>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13">
        <f t="shared" si="3"/>
        <v>0</v>
      </c>
    </row>
    <row r="49" spans="1:38" s="30" customFormat="1" x14ac:dyDescent="0.3">
      <c r="A49" s="24" t="s">
        <v>27</v>
      </c>
      <c r="B49" s="25">
        <f>B51+B52+B50+B53</f>
        <v>0</v>
      </c>
      <c r="C49" s="25">
        <f>C51+C52+C50+C53</f>
        <v>0</v>
      </c>
      <c r="D49" s="25">
        <f>D51+D52+D50+D53</f>
        <v>0</v>
      </c>
      <c r="E49" s="25">
        <f>E51+E52+E50+E53</f>
        <v>0</v>
      </c>
      <c r="F49" s="25">
        <f>IFERROR(E49/B49*100,0)</f>
        <v>0</v>
      </c>
      <c r="G49" s="25">
        <f>IFERROR(E49/C49*100,0)</f>
        <v>0</v>
      </c>
      <c r="H49" s="25">
        <f t="shared" ref="H49:AE49" si="31">H51+H52+H50+H53</f>
        <v>0</v>
      </c>
      <c r="I49" s="25">
        <f t="shared" si="31"/>
        <v>0</v>
      </c>
      <c r="J49" s="25">
        <f t="shared" si="31"/>
        <v>0</v>
      </c>
      <c r="K49" s="25">
        <f t="shared" si="31"/>
        <v>0</v>
      </c>
      <c r="L49" s="25">
        <f t="shared" si="31"/>
        <v>0</v>
      </c>
      <c r="M49" s="25">
        <f t="shared" si="31"/>
        <v>0</v>
      </c>
      <c r="N49" s="25">
        <f t="shared" si="31"/>
        <v>0</v>
      </c>
      <c r="O49" s="25">
        <f t="shared" si="31"/>
        <v>0</v>
      </c>
      <c r="P49" s="25">
        <f t="shared" si="31"/>
        <v>0</v>
      </c>
      <c r="Q49" s="25">
        <f t="shared" si="31"/>
        <v>0</v>
      </c>
      <c r="R49" s="25">
        <f t="shared" si="31"/>
        <v>0</v>
      </c>
      <c r="S49" s="25">
        <f t="shared" si="31"/>
        <v>0</v>
      </c>
      <c r="T49" s="25">
        <f t="shared" si="31"/>
        <v>0</v>
      </c>
      <c r="U49" s="25">
        <f t="shared" si="31"/>
        <v>0</v>
      </c>
      <c r="V49" s="25">
        <f t="shared" si="31"/>
        <v>0</v>
      </c>
      <c r="W49" s="25">
        <f t="shared" si="31"/>
        <v>0</v>
      </c>
      <c r="X49" s="25">
        <f t="shared" si="31"/>
        <v>0</v>
      </c>
      <c r="Y49" s="25">
        <f t="shared" si="31"/>
        <v>0</v>
      </c>
      <c r="Z49" s="25">
        <f t="shared" si="31"/>
        <v>0</v>
      </c>
      <c r="AA49" s="25">
        <f t="shared" si="31"/>
        <v>0</v>
      </c>
      <c r="AB49" s="25">
        <f t="shared" si="31"/>
        <v>0</v>
      </c>
      <c r="AC49" s="25">
        <f t="shared" si="31"/>
        <v>0</v>
      </c>
      <c r="AD49" s="25">
        <f t="shared" si="31"/>
        <v>0</v>
      </c>
      <c r="AE49" s="25">
        <f t="shared" si="31"/>
        <v>0</v>
      </c>
      <c r="AF49" s="28"/>
      <c r="AG49" s="29">
        <f t="shared" si="3"/>
        <v>0</v>
      </c>
    </row>
    <row r="50" spans="1:38" s="30" customFormat="1" x14ac:dyDescent="0.3">
      <c r="A50" s="31" t="s">
        <v>28</v>
      </c>
      <c r="B50" s="20">
        <f t="shared" ref="B50:B51" si="32">J50+L50+N50+P50+R50+T50+V50+X50+Z50+AB50+AD50+H50</f>
        <v>0</v>
      </c>
      <c r="C50" s="32">
        <f>SUM(H50)</f>
        <v>0</v>
      </c>
      <c r="D50" s="33">
        <f>E50</f>
        <v>0</v>
      </c>
      <c r="E50" s="32">
        <f>SUM(I50,K50,M50,O50,Q50,S50,U50,W50,Y50,AA50,AC50,AE50)</f>
        <v>0</v>
      </c>
      <c r="F50" s="20"/>
      <c r="G50" s="20"/>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8"/>
      <c r="AG50" s="29">
        <f t="shared" si="3"/>
        <v>0</v>
      </c>
    </row>
    <row r="51" spans="1:38" s="30" customFormat="1" x14ac:dyDescent="0.3">
      <c r="A51" s="31" t="s">
        <v>29</v>
      </c>
      <c r="B51" s="20">
        <f t="shared" si="32"/>
        <v>0</v>
      </c>
      <c r="C51" s="32">
        <f>SUM(H51)</f>
        <v>0</v>
      </c>
      <c r="D51" s="33">
        <f>E51</f>
        <v>0</v>
      </c>
      <c r="E51" s="32">
        <f>SUM(I51,K51,M51,O51,Q51,S51,U51,W51,Y51,AA51,AC51,AE51)</f>
        <v>0</v>
      </c>
      <c r="F51" s="20"/>
      <c r="G51" s="20"/>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8"/>
      <c r="AG51" s="29">
        <f t="shared" si="3"/>
        <v>0</v>
      </c>
    </row>
    <row r="52" spans="1:38" s="30" customFormat="1" x14ac:dyDescent="0.3">
      <c r="A52" s="31" t="s">
        <v>30</v>
      </c>
      <c r="B52" s="20">
        <f>J52+L52+N52+P52+R52+T52+V52+X52+Z52+AB52+AD52+H52</f>
        <v>0</v>
      </c>
      <c r="C52" s="32">
        <f>SUM(H52)</f>
        <v>0</v>
      </c>
      <c r="D52" s="33">
        <f>E52</f>
        <v>0</v>
      </c>
      <c r="E52" s="32">
        <f>SUM(I52,K52,M52,O52,Q52,S52,U52,W52,Y52,AA52,AC52,AE52)</f>
        <v>0</v>
      </c>
      <c r="F52" s="20">
        <f>IFERROR(E52/B52*100,0)</f>
        <v>0</v>
      </c>
      <c r="G52" s="20">
        <f>IFERROR(E52/C52*100,0)</f>
        <v>0</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28"/>
      <c r="AG52" s="29">
        <f t="shared" si="3"/>
        <v>0</v>
      </c>
    </row>
    <row r="53" spans="1:38" s="30" customFormat="1" x14ac:dyDescent="0.3">
      <c r="A53" s="31" t="s">
        <v>31</v>
      </c>
      <c r="B53" s="20"/>
      <c r="C53" s="32"/>
      <c r="D53" s="33"/>
      <c r="E53" s="32"/>
      <c r="F53" s="20"/>
      <c r="G53" s="20"/>
      <c r="H53" s="34"/>
      <c r="I53" s="34"/>
      <c r="J53" s="34"/>
      <c r="K53" s="34"/>
      <c r="L53" s="34"/>
      <c r="M53" s="34"/>
      <c r="N53" s="34"/>
      <c r="O53" s="34"/>
      <c r="P53" s="34"/>
      <c r="Q53" s="34"/>
      <c r="R53" s="34"/>
      <c r="S53" s="34"/>
      <c r="T53" s="34"/>
      <c r="U53" s="34"/>
      <c r="V53" s="34"/>
      <c r="W53" s="34"/>
      <c r="X53" s="34"/>
      <c r="Y53" s="34"/>
      <c r="Z53" s="34"/>
      <c r="AA53" s="34"/>
      <c r="AB53" s="34"/>
      <c r="AC53" s="34"/>
      <c r="AD53" s="34"/>
      <c r="AE53" s="34"/>
      <c r="AF53" s="28"/>
      <c r="AG53" s="29">
        <f t="shared" si="3"/>
        <v>0</v>
      </c>
    </row>
    <row r="54" spans="1:38" s="30" customFormat="1" ht="93.75" x14ac:dyDescent="0.3">
      <c r="A54" s="31" t="s">
        <v>39</v>
      </c>
      <c r="B54" s="20"/>
      <c r="C54" s="32"/>
      <c r="D54" s="33"/>
      <c r="E54" s="32"/>
      <c r="F54" s="20"/>
      <c r="G54" s="20"/>
      <c r="H54" s="34"/>
      <c r="I54" s="34"/>
      <c r="J54" s="34"/>
      <c r="K54" s="34"/>
      <c r="L54" s="34"/>
      <c r="M54" s="34"/>
      <c r="N54" s="34"/>
      <c r="O54" s="34"/>
      <c r="P54" s="34"/>
      <c r="Q54" s="34"/>
      <c r="R54" s="34"/>
      <c r="S54" s="34"/>
      <c r="T54" s="34"/>
      <c r="U54" s="34"/>
      <c r="V54" s="34"/>
      <c r="W54" s="34"/>
      <c r="X54" s="34"/>
      <c r="Y54" s="34"/>
      <c r="Z54" s="34"/>
      <c r="AA54" s="34"/>
      <c r="AB54" s="34"/>
      <c r="AC54" s="34"/>
      <c r="AD54" s="34"/>
      <c r="AE54" s="34"/>
      <c r="AF54" s="28"/>
      <c r="AG54" s="29"/>
    </row>
    <row r="55" spans="1:38" s="30" customFormat="1" x14ac:dyDescent="0.3">
      <c r="A55" s="24" t="s">
        <v>27</v>
      </c>
      <c r="B55" s="20">
        <f t="shared" ref="B55:E55" si="33">B58</f>
        <v>1000</v>
      </c>
      <c r="C55" s="20">
        <f t="shared" si="33"/>
        <v>0</v>
      </c>
      <c r="D55" s="20">
        <f t="shared" si="33"/>
        <v>0</v>
      </c>
      <c r="E55" s="20">
        <f t="shared" si="33"/>
        <v>0</v>
      </c>
      <c r="F55" s="20">
        <f t="shared" ref="F55:F58" si="34">IFERROR(E55/B55*100,0)</f>
        <v>0</v>
      </c>
      <c r="G55" s="20">
        <f t="shared" ref="G55:G58" si="35">IFERROR(E55/C55*100,0)</f>
        <v>0</v>
      </c>
      <c r="H55" s="34">
        <f>H58</f>
        <v>0</v>
      </c>
      <c r="I55" s="34">
        <f t="shared" ref="I55:AF55" si="36">I58</f>
        <v>0</v>
      </c>
      <c r="J55" s="34">
        <f t="shared" si="36"/>
        <v>0</v>
      </c>
      <c r="K55" s="34">
        <f t="shared" si="36"/>
        <v>0</v>
      </c>
      <c r="L55" s="34">
        <f t="shared" si="36"/>
        <v>0</v>
      </c>
      <c r="M55" s="34">
        <f t="shared" si="36"/>
        <v>0</v>
      </c>
      <c r="N55" s="34">
        <f t="shared" si="36"/>
        <v>0</v>
      </c>
      <c r="O55" s="34">
        <f t="shared" si="36"/>
        <v>0</v>
      </c>
      <c r="P55" s="34">
        <f t="shared" si="36"/>
        <v>0</v>
      </c>
      <c r="Q55" s="34">
        <f t="shared" si="36"/>
        <v>0</v>
      </c>
      <c r="R55" s="34">
        <f t="shared" si="36"/>
        <v>0</v>
      </c>
      <c r="S55" s="34">
        <f t="shared" si="36"/>
        <v>0</v>
      </c>
      <c r="T55" s="34">
        <f t="shared" si="36"/>
        <v>1000</v>
      </c>
      <c r="U55" s="34">
        <f t="shared" si="36"/>
        <v>0</v>
      </c>
      <c r="V55" s="34">
        <f t="shared" si="36"/>
        <v>0</v>
      </c>
      <c r="W55" s="34">
        <f t="shared" si="36"/>
        <v>0</v>
      </c>
      <c r="X55" s="34">
        <f t="shared" si="36"/>
        <v>0</v>
      </c>
      <c r="Y55" s="34">
        <f t="shared" si="36"/>
        <v>0</v>
      </c>
      <c r="Z55" s="34">
        <f t="shared" si="36"/>
        <v>0</v>
      </c>
      <c r="AA55" s="34">
        <f t="shared" si="36"/>
        <v>0</v>
      </c>
      <c r="AB55" s="34">
        <f t="shared" si="36"/>
        <v>0</v>
      </c>
      <c r="AC55" s="34">
        <f t="shared" si="36"/>
        <v>0</v>
      </c>
      <c r="AD55" s="34">
        <f t="shared" si="36"/>
        <v>0</v>
      </c>
      <c r="AE55" s="34">
        <f t="shared" si="36"/>
        <v>0</v>
      </c>
      <c r="AF55" s="34">
        <f t="shared" si="36"/>
        <v>0</v>
      </c>
      <c r="AG55" s="29"/>
    </row>
    <row r="56" spans="1:38" s="30" customFormat="1" x14ac:dyDescent="0.3">
      <c r="A56" s="31" t="s">
        <v>28</v>
      </c>
      <c r="B56" s="20">
        <f t="shared" ref="B56:B58" si="37">J56+L56+N56+P56+R56+T56+V56+X56+Z56+AB56+AD56+H56</f>
        <v>0</v>
      </c>
      <c r="C56" s="32">
        <f>SUM(H56)</f>
        <v>0</v>
      </c>
      <c r="D56" s="33">
        <f>E56</f>
        <v>0</v>
      </c>
      <c r="E56" s="32">
        <f>SUM(I56,K56,M56,O56,Q56,S56,U56,W56,Y56,AA56,AC56,AE56)</f>
        <v>0</v>
      </c>
      <c r="F56" s="20"/>
      <c r="G56" s="20"/>
      <c r="H56" s="34"/>
      <c r="I56" s="34"/>
      <c r="J56" s="34"/>
      <c r="K56" s="34"/>
      <c r="L56" s="34"/>
      <c r="M56" s="34"/>
      <c r="N56" s="34"/>
      <c r="O56" s="34"/>
      <c r="P56" s="34"/>
      <c r="Q56" s="34"/>
      <c r="R56" s="34"/>
      <c r="S56" s="34"/>
      <c r="T56" s="34"/>
      <c r="U56" s="34"/>
      <c r="V56" s="34"/>
      <c r="W56" s="34"/>
      <c r="X56" s="34"/>
      <c r="Y56" s="34"/>
      <c r="Z56" s="34"/>
      <c r="AA56" s="34"/>
      <c r="AB56" s="34"/>
      <c r="AC56" s="34"/>
      <c r="AD56" s="34"/>
      <c r="AE56" s="34"/>
      <c r="AF56" s="28"/>
      <c r="AG56" s="29"/>
    </row>
    <row r="57" spans="1:38" s="30" customFormat="1" x14ac:dyDescent="0.3">
      <c r="A57" s="31" t="s">
        <v>29</v>
      </c>
      <c r="B57" s="20">
        <f t="shared" si="37"/>
        <v>0</v>
      </c>
      <c r="C57" s="32">
        <f>SUM(H57)</f>
        <v>0</v>
      </c>
      <c r="D57" s="33">
        <f>E57</f>
        <v>0</v>
      </c>
      <c r="E57" s="32">
        <f>SUM(I57,K57,M57,O57,Q57,S57,U57,W57,Y57,AA57,AC57,AE57)</f>
        <v>0</v>
      </c>
      <c r="F57" s="20"/>
      <c r="G57" s="20"/>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8"/>
      <c r="AG57" s="29"/>
    </row>
    <row r="58" spans="1:38" s="30" customFormat="1" x14ac:dyDescent="0.3">
      <c r="A58" s="31" t="s">
        <v>30</v>
      </c>
      <c r="B58" s="20">
        <f t="shared" si="37"/>
        <v>1000</v>
      </c>
      <c r="C58" s="32">
        <f>H58+J58</f>
        <v>0</v>
      </c>
      <c r="D58" s="33">
        <f>E58</f>
        <v>0</v>
      </c>
      <c r="E58" s="32">
        <f t="shared" ref="E58" si="38">SUM(I58,K58,M58,O58,Q58,S58,U58,W58,Y58,AA58,AC58,AE58)</f>
        <v>0</v>
      </c>
      <c r="F58" s="20">
        <f t="shared" si="34"/>
        <v>0</v>
      </c>
      <c r="G58" s="20">
        <f t="shared" si="35"/>
        <v>0</v>
      </c>
      <c r="H58" s="34"/>
      <c r="I58" s="34"/>
      <c r="J58" s="34"/>
      <c r="K58" s="34"/>
      <c r="L58" s="34"/>
      <c r="M58" s="34"/>
      <c r="N58" s="34"/>
      <c r="O58" s="34"/>
      <c r="P58" s="34"/>
      <c r="Q58" s="34"/>
      <c r="R58" s="34"/>
      <c r="S58" s="34"/>
      <c r="T58" s="34">
        <v>1000</v>
      </c>
      <c r="U58" s="34"/>
      <c r="V58" s="34"/>
      <c r="W58" s="34"/>
      <c r="X58" s="34"/>
      <c r="Y58" s="34"/>
      <c r="Z58" s="34"/>
      <c r="AA58" s="34"/>
      <c r="AB58" s="34"/>
      <c r="AC58" s="34"/>
      <c r="AD58" s="34"/>
      <c r="AE58" s="34"/>
      <c r="AF58" s="28"/>
      <c r="AG58" s="29"/>
    </row>
    <row r="59" spans="1:38" ht="23.25" x14ac:dyDescent="0.35">
      <c r="A59" s="31" t="s">
        <v>31</v>
      </c>
      <c r="B59" s="20"/>
      <c r="C59" s="32"/>
      <c r="D59" s="33"/>
      <c r="E59" s="32"/>
      <c r="F59" s="36"/>
      <c r="G59" s="36"/>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13"/>
      <c r="AH59" s="44"/>
      <c r="AI59" s="30"/>
      <c r="AJ59" s="30"/>
      <c r="AK59" s="30"/>
      <c r="AL59" s="30"/>
    </row>
    <row r="60" spans="1:38" ht="56.25" x14ac:dyDescent="0.3">
      <c r="A60" s="45" t="s">
        <v>40</v>
      </c>
      <c r="B60" s="15"/>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12"/>
      <c r="AG60" s="13">
        <f t="shared" si="3"/>
        <v>0</v>
      </c>
    </row>
    <row r="61" spans="1:38" x14ac:dyDescent="0.3">
      <c r="A61" s="14" t="s">
        <v>27</v>
      </c>
      <c r="B61" s="15">
        <f>B62+B63+B64</f>
        <v>69891.20018</v>
      </c>
      <c r="C61" s="15">
        <f>C62+C63+C64</f>
        <v>22713.284520000001</v>
      </c>
      <c r="D61" s="15">
        <f>D62+D63+D64</f>
        <v>20520.29</v>
      </c>
      <c r="E61" s="15">
        <f>E62+E63+E64</f>
        <v>20520.29</v>
      </c>
      <c r="F61" s="16">
        <f t="shared" ref="F61:F65" si="39">IFERROR(E61/B61*100,0)</f>
        <v>29.360334272628595</v>
      </c>
      <c r="G61" s="16">
        <f t="shared" ref="G61:G65" si="40">IFERROR(E61/C61*100,0)</f>
        <v>90.34488156889428</v>
      </c>
      <c r="H61" s="15">
        <f t="shared" ref="H61:AE61" si="41">H62+H63+H64</f>
        <v>3972.4162900000001</v>
      </c>
      <c r="I61" s="15">
        <f t="shared" si="41"/>
        <v>946.54</v>
      </c>
      <c r="J61" s="15">
        <f t="shared" si="41"/>
        <v>7125.1399999999994</v>
      </c>
      <c r="K61" s="15">
        <f t="shared" si="41"/>
        <v>6387.9299999999994</v>
      </c>
      <c r="L61" s="15">
        <f t="shared" si="41"/>
        <v>7453.4286400000001</v>
      </c>
      <c r="M61" s="15">
        <f t="shared" si="41"/>
        <v>6591.97</v>
      </c>
      <c r="N61" s="15">
        <f t="shared" si="41"/>
        <v>4162.2995900000005</v>
      </c>
      <c r="O61" s="15">
        <f t="shared" si="41"/>
        <v>6593.8499999999995</v>
      </c>
      <c r="P61" s="15">
        <f t="shared" si="41"/>
        <v>7126.4871299999995</v>
      </c>
      <c r="Q61" s="15">
        <f t="shared" si="41"/>
        <v>0</v>
      </c>
      <c r="R61" s="15">
        <f t="shared" si="41"/>
        <v>1710.13878</v>
      </c>
      <c r="S61" s="15">
        <f t="shared" si="41"/>
        <v>0</v>
      </c>
      <c r="T61" s="15">
        <f t="shared" si="41"/>
        <v>727.52638999999999</v>
      </c>
      <c r="U61" s="15">
        <f t="shared" si="41"/>
        <v>0</v>
      </c>
      <c r="V61" s="15">
        <f t="shared" si="41"/>
        <v>732.44828000000007</v>
      </c>
      <c r="W61" s="15">
        <f t="shared" si="41"/>
        <v>0</v>
      </c>
      <c r="X61" s="15">
        <f t="shared" si="41"/>
        <v>3753.5122000000001</v>
      </c>
      <c r="Y61" s="15">
        <f t="shared" si="41"/>
        <v>0</v>
      </c>
      <c r="Z61" s="15">
        <f t="shared" si="41"/>
        <v>3758.4229400000004</v>
      </c>
      <c r="AA61" s="15">
        <f t="shared" si="41"/>
        <v>0</v>
      </c>
      <c r="AB61" s="15">
        <f t="shared" si="41"/>
        <v>3827.36879</v>
      </c>
      <c r="AC61" s="15">
        <f t="shared" si="41"/>
        <v>0</v>
      </c>
      <c r="AD61" s="15">
        <f t="shared" si="41"/>
        <v>25542.011149999998</v>
      </c>
      <c r="AE61" s="15">
        <f t="shared" si="41"/>
        <v>0</v>
      </c>
      <c r="AF61" s="12"/>
      <c r="AG61" s="13">
        <f t="shared" si="3"/>
        <v>0</v>
      </c>
    </row>
    <row r="62" spans="1:38" x14ac:dyDescent="0.3">
      <c r="A62" s="17" t="s">
        <v>28</v>
      </c>
      <c r="B62" s="18">
        <f>B68+B74</f>
        <v>0</v>
      </c>
      <c r="C62" s="18">
        <f t="shared" ref="C62:E62" si="42">C68+C74</f>
        <v>0</v>
      </c>
      <c r="D62" s="18">
        <f t="shared" si="42"/>
        <v>0</v>
      </c>
      <c r="E62" s="18">
        <f t="shared" si="42"/>
        <v>0</v>
      </c>
      <c r="F62" s="18">
        <f t="shared" si="39"/>
        <v>0</v>
      </c>
      <c r="G62" s="18">
        <f t="shared" si="40"/>
        <v>0</v>
      </c>
      <c r="H62" s="18">
        <f t="shared" ref="H62:AE65" si="43">H68+H74</f>
        <v>0</v>
      </c>
      <c r="I62" s="18">
        <f t="shared" si="43"/>
        <v>0</v>
      </c>
      <c r="J62" s="18">
        <f t="shared" si="43"/>
        <v>0</v>
      </c>
      <c r="K62" s="18">
        <f t="shared" si="43"/>
        <v>0</v>
      </c>
      <c r="L62" s="18">
        <f t="shared" si="43"/>
        <v>0</v>
      </c>
      <c r="M62" s="18">
        <f t="shared" si="43"/>
        <v>0</v>
      </c>
      <c r="N62" s="18">
        <f t="shared" si="43"/>
        <v>0</v>
      </c>
      <c r="O62" s="18">
        <f t="shared" si="43"/>
        <v>0</v>
      </c>
      <c r="P62" s="18">
        <f t="shared" si="43"/>
        <v>0</v>
      </c>
      <c r="Q62" s="18">
        <f t="shared" si="43"/>
        <v>0</v>
      </c>
      <c r="R62" s="18">
        <f t="shared" si="43"/>
        <v>0</v>
      </c>
      <c r="S62" s="18">
        <f t="shared" si="43"/>
        <v>0</v>
      </c>
      <c r="T62" s="18">
        <f t="shared" si="43"/>
        <v>0</v>
      </c>
      <c r="U62" s="18">
        <f t="shared" si="43"/>
        <v>0</v>
      </c>
      <c r="V62" s="18">
        <f t="shared" si="43"/>
        <v>0</v>
      </c>
      <c r="W62" s="18">
        <f t="shared" si="43"/>
        <v>0</v>
      </c>
      <c r="X62" s="18">
        <f t="shared" si="43"/>
        <v>0</v>
      </c>
      <c r="Y62" s="18">
        <f t="shared" si="43"/>
        <v>0</v>
      </c>
      <c r="Z62" s="18">
        <f t="shared" si="43"/>
        <v>0</v>
      </c>
      <c r="AA62" s="18">
        <f t="shared" si="43"/>
        <v>0</v>
      </c>
      <c r="AB62" s="18">
        <f t="shared" si="43"/>
        <v>0</v>
      </c>
      <c r="AC62" s="18">
        <f t="shared" si="43"/>
        <v>0</v>
      </c>
      <c r="AD62" s="18">
        <f t="shared" si="43"/>
        <v>0</v>
      </c>
      <c r="AE62" s="18">
        <f t="shared" si="43"/>
        <v>0</v>
      </c>
      <c r="AF62" s="12"/>
      <c r="AG62" s="13">
        <f t="shared" si="3"/>
        <v>0</v>
      </c>
    </row>
    <row r="63" spans="1:38" x14ac:dyDescent="0.3">
      <c r="A63" s="17" t="s">
        <v>29</v>
      </c>
      <c r="B63" s="18">
        <f t="shared" ref="B63:E65" si="44">B69+B75</f>
        <v>0</v>
      </c>
      <c r="C63" s="18">
        <f t="shared" si="44"/>
        <v>0</v>
      </c>
      <c r="D63" s="18">
        <f t="shared" si="44"/>
        <v>0</v>
      </c>
      <c r="E63" s="18">
        <f t="shared" si="44"/>
        <v>0</v>
      </c>
      <c r="F63" s="18">
        <f t="shared" si="39"/>
        <v>0</v>
      </c>
      <c r="G63" s="18">
        <f t="shared" si="40"/>
        <v>0</v>
      </c>
      <c r="H63" s="18">
        <f t="shared" si="43"/>
        <v>0</v>
      </c>
      <c r="I63" s="18">
        <f t="shared" si="43"/>
        <v>0</v>
      </c>
      <c r="J63" s="18">
        <f t="shared" si="43"/>
        <v>0</v>
      </c>
      <c r="K63" s="18">
        <f t="shared" si="43"/>
        <v>0</v>
      </c>
      <c r="L63" s="18">
        <f t="shared" si="43"/>
        <v>0</v>
      </c>
      <c r="M63" s="18">
        <f t="shared" si="43"/>
        <v>0</v>
      </c>
      <c r="N63" s="18">
        <f t="shared" si="43"/>
        <v>0</v>
      </c>
      <c r="O63" s="18">
        <f t="shared" si="43"/>
        <v>0</v>
      </c>
      <c r="P63" s="18">
        <f t="shared" si="43"/>
        <v>0</v>
      </c>
      <c r="Q63" s="18">
        <f t="shared" si="43"/>
        <v>0</v>
      </c>
      <c r="R63" s="18">
        <f t="shared" si="43"/>
        <v>0</v>
      </c>
      <c r="S63" s="18">
        <f t="shared" si="43"/>
        <v>0</v>
      </c>
      <c r="T63" s="18">
        <f t="shared" si="43"/>
        <v>0</v>
      </c>
      <c r="U63" s="18">
        <f t="shared" si="43"/>
        <v>0</v>
      </c>
      <c r="V63" s="18">
        <f t="shared" si="43"/>
        <v>0</v>
      </c>
      <c r="W63" s="18">
        <f t="shared" si="43"/>
        <v>0</v>
      </c>
      <c r="X63" s="18">
        <f t="shared" si="43"/>
        <v>0</v>
      </c>
      <c r="Y63" s="18">
        <f t="shared" si="43"/>
        <v>0</v>
      </c>
      <c r="Z63" s="18">
        <f t="shared" si="43"/>
        <v>0</v>
      </c>
      <c r="AA63" s="18">
        <f t="shared" si="43"/>
        <v>0</v>
      </c>
      <c r="AB63" s="18">
        <f t="shared" si="43"/>
        <v>0</v>
      </c>
      <c r="AC63" s="18">
        <f t="shared" si="43"/>
        <v>0</v>
      </c>
      <c r="AD63" s="18">
        <f t="shared" si="43"/>
        <v>0</v>
      </c>
      <c r="AE63" s="18">
        <f t="shared" si="43"/>
        <v>0</v>
      </c>
      <c r="AF63" s="12"/>
      <c r="AG63" s="13">
        <f t="shared" si="3"/>
        <v>0</v>
      </c>
    </row>
    <row r="64" spans="1:38" x14ac:dyDescent="0.3">
      <c r="A64" s="17" t="s">
        <v>30</v>
      </c>
      <c r="B64" s="18">
        <f t="shared" si="44"/>
        <v>69891.20018</v>
      </c>
      <c r="C64" s="18">
        <f>C70+C76</f>
        <v>22713.284520000001</v>
      </c>
      <c r="D64" s="18">
        <f t="shared" si="44"/>
        <v>20520.29</v>
      </c>
      <c r="E64" s="18">
        <f t="shared" si="44"/>
        <v>20520.29</v>
      </c>
      <c r="F64" s="18">
        <f t="shared" si="39"/>
        <v>29.360334272628595</v>
      </c>
      <c r="G64" s="18">
        <f t="shared" si="40"/>
        <v>90.34488156889428</v>
      </c>
      <c r="H64" s="18">
        <f t="shared" si="43"/>
        <v>3972.4162900000001</v>
      </c>
      <c r="I64" s="18">
        <f t="shared" si="43"/>
        <v>946.54</v>
      </c>
      <c r="J64" s="18">
        <f t="shared" si="43"/>
        <v>7125.1399999999994</v>
      </c>
      <c r="K64" s="18">
        <f t="shared" si="43"/>
        <v>6387.9299999999994</v>
      </c>
      <c r="L64" s="18">
        <f t="shared" si="43"/>
        <v>7453.4286400000001</v>
      </c>
      <c r="M64" s="18">
        <f t="shared" si="43"/>
        <v>6591.97</v>
      </c>
      <c r="N64" s="18">
        <f t="shared" si="43"/>
        <v>4162.2995900000005</v>
      </c>
      <c r="O64" s="18">
        <f t="shared" si="43"/>
        <v>6593.8499999999995</v>
      </c>
      <c r="P64" s="18">
        <f t="shared" si="43"/>
        <v>7126.4871299999995</v>
      </c>
      <c r="Q64" s="18">
        <f t="shared" si="43"/>
        <v>0</v>
      </c>
      <c r="R64" s="18">
        <f t="shared" si="43"/>
        <v>1710.13878</v>
      </c>
      <c r="S64" s="18">
        <f t="shared" si="43"/>
        <v>0</v>
      </c>
      <c r="T64" s="18">
        <f t="shared" si="43"/>
        <v>727.52638999999999</v>
      </c>
      <c r="U64" s="18">
        <f t="shared" si="43"/>
        <v>0</v>
      </c>
      <c r="V64" s="18">
        <f t="shared" si="43"/>
        <v>732.44828000000007</v>
      </c>
      <c r="W64" s="18">
        <f t="shared" si="43"/>
        <v>0</v>
      </c>
      <c r="X64" s="18">
        <f t="shared" si="43"/>
        <v>3753.5122000000001</v>
      </c>
      <c r="Y64" s="18">
        <f t="shared" si="43"/>
        <v>0</v>
      </c>
      <c r="Z64" s="18">
        <f t="shared" si="43"/>
        <v>3758.4229400000004</v>
      </c>
      <c r="AA64" s="18">
        <f t="shared" si="43"/>
        <v>0</v>
      </c>
      <c r="AB64" s="18">
        <f t="shared" si="43"/>
        <v>3827.36879</v>
      </c>
      <c r="AC64" s="18">
        <f t="shared" si="43"/>
        <v>0</v>
      </c>
      <c r="AD64" s="18">
        <f t="shared" si="43"/>
        <v>25542.011149999998</v>
      </c>
      <c r="AE64" s="18">
        <f t="shared" si="43"/>
        <v>0</v>
      </c>
      <c r="AF64" s="12"/>
      <c r="AG64" s="13">
        <f t="shared" si="3"/>
        <v>0</v>
      </c>
    </row>
    <row r="65" spans="1:33" x14ac:dyDescent="0.3">
      <c r="A65" s="17" t="s">
        <v>31</v>
      </c>
      <c r="B65" s="18">
        <f t="shared" si="44"/>
        <v>0</v>
      </c>
      <c r="C65" s="18">
        <f t="shared" si="44"/>
        <v>0</v>
      </c>
      <c r="D65" s="18">
        <f t="shared" si="44"/>
        <v>0</v>
      </c>
      <c r="E65" s="18">
        <f t="shared" si="44"/>
        <v>0</v>
      </c>
      <c r="F65" s="18">
        <f t="shared" si="39"/>
        <v>0</v>
      </c>
      <c r="G65" s="18">
        <f t="shared" si="40"/>
        <v>0</v>
      </c>
      <c r="H65" s="18">
        <f t="shared" si="43"/>
        <v>0</v>
      </c>
      <c r="I65" s="18">
        <f t="shared" si="43"/>
        <v>0</v>
      </c>
      <c r="J65" s="18">
        <f t="shared" si="43"/>
        <v>0</v>
      </c>
      <c r="K65" s="18">
        <f t="shared" si="43"/>
        <v>0</v>
      </c>
      <c r="L65" s="18">
        <f t="shared" si="43"/>
        <v>0</v>
      </c>
      <c r="M65" s="18">
        <f t="shared" si="43"/>
        <v>0</v>
      </c>
      <c r="N65" s="18">
        <f t="shared" si="43"/>
        <v>0</v>
      </c>
      <c r="O65" s="18">
        <f t="shared" si="43"/>
        <v>0</v>
      </c>
      <c r="P65" s="18">
        <f t="shared" si="43"/>
        <v>0</v>
      </c>
      <c r="Q65" s="18">
        <f t="shared" si="43"/>
        <v>0</v>
      </c>
      <c r="R65" s="18">
        <f t="shared" si="43"/>
        <v>0</v>
      </c>
      <c r="S65" s="18">
        <f t="shared" si="43"/>
        <v>0</v>
      </c>
      <c r="T65" s="18">
        <f t="shared" si="43"/>
        <v>0</v>
      </c>
      <c r="U65" s="18">
        <f t="shared" si="43"/>
        <v>0</v>
      </c>
      <c r="V65" s="18">
        <f t="shared" si="43"/>
        <v>0</v>
      </c>
      <c r="W65" s="18">
        <f t="shared" si="43"/>
        <v>0</v>
      </c>
      <c r="X65" s="18">
        <f t="shared" si="43"/>
        <v>0</v>
      </c>
      <c r="Y65" s="18">
        <f t="shared" si="43"/>
        <v>0</v>
      </c>
      <c r="Z65" s="18">
        <f t="shared" si="43"/>
        <v>0</v>
      </c>
      <c r="AA65" s="18">
        <f t="shared" si="43"/>
        <v>0</v>
      </c>
      <c r="AB65" s="18">
        <f t="shared" si="43"/>
        <v>0</v>
      </c>
      <c r="AC65" s="18">
        <f t="shared" si="43"/>
        <v>0</v>
      </c>
      <c r="AD65" s="18">
        <f t="shared" si="43"/>
        <v>0</v>
      </c>
      <c r="AE65" s="18">
        <f t="shared" si="43"/>
        <v>0</v>
      </c>
      <c r="AF65" s="12"/>
      <c r="AG65" s="13">
        <f t="shared" si="3"/>
        <v>0</v>
      </c>
    </row>
    <row r="66" spans="1:33" ht="120" customHeight="1" x14ac:dyDescent="0.3">
      <c r="A66" s="19" t="s">
        <v>41</v>
      </c>
      <c r="B66" s="20"/>
      <c r="C66" s="21"/>
      <c r="D66" s="21"/>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13">
        <f t="shared" si="3"/>
        <v>0</v>
      </c>
    </row>
    <row r="67" spans="1:33" s="30" customFormat="1" x14ac:dyDescent="0.3">
      <c r="A67" s="24" t="s">
        <v>27</v>
      </c>
      <c r="B67" s="25">
        <f>B69+B70+B68+B71</f>
        <v>13803.90006</v>
      </c>
      <c r="C67" s="27">
        <f>C69+C70+C68+C71</f>
        <v>4644.2196299999996</v>
      </c>
      <c r="D67" s="27">
        <f>D69+D70+D68+D71</f>
        <v>4644.2199999999993</v>
      </c>
      <c r="E67" s="27">
        <f>E69+E70+E68+E71</f>
        <v>4644.2199999999993</v>
      </c>
      <c r="F67" s="27">
        <f>IFERROR(E67/B67*100,0)</f>
        <v>33.644259809281749</v>
      </c>
      <c r="G67" s="27">
        <f>IFERROR(E67/C67*100,0)</f>
        <v>100.00000796689281</v>
      </c>
      <c r="H67" s="27">
        <f t="shared" ref="H67:AE67" si="45">H69+H70+H68+H71</f>
        <v>946.54494</v>
      </c>
      <c r="I67" s="27">
        <f t="shared" si="45"/>
        <v>946.54</v>
      </c>
      <c r="J67" s="27">
        <f t="shared" si="45"/>
        <v>1750.03</v>
      </c>
      <c r="K67" s="27">
        <f t="shared" si="45"/>
        <v>1750.03</v>
      </c>
      <c r="L67" s="25">
        <f t="shared" si="45"/>
        <v>1033.9486400000001</v>
      </c>
      <c r="M67" s="25">
        <f t="shared" si="45"/>
        <v>1033.95</v>
      </c>
      <c r="N67" s="25">
        <f t="shared" si="45"/>
        <v>913.69605000000001</v>
      </c>
      <c r="O67" s="25">
        <f t="shared" si="45"/>
        <v>913.7</v>
      </c>
      <c r="P67" s="25">
        <f t="shared" si="45"/>
        <v>1939.30654</v>
      </c>
      <c r="Q67" s="25">
        <f t="shared" si="45"/>
        <v>0</v>
      </c>
      <c r="R67" s="27">
        <f t="shared" si="45"/>
        <v>1650.9758899999999</v>
      </c>
      <c r="S67" s="25">
        <f t="shared" si="45"/>
        <v>0</v>
      </c>
      <c r="T67" s="25">
        <f t="shared" si="45"/>
        <v>668.36639000000002</v>
      </c>
      <c r="U67" s="25">
        <f t="shared" si="45"/>
        <v>0</v>
      </c>
      <c r="V67" s="25">
        <f t="shared" si="45"/>
        <v>680.05839000000003</v>
      </c>
      <c r="W67" s="25">
        <f t="shared" si="45"/>
        <v>0</v>
      </c>
      <c r="X67" s="25">
        <f t="shared" si="45"/>
        <v>747.69055000000003</v>
      </c>
      <c r="Y67" s="25">
        <f t="shared" si="45"/>
        <v>0</v>
      </c>
      <c r="Z67" s="25">
        <f t="shared" si="45"/>
        <v>880.38229999999999</v>
      </c>
      <c r="AA67" s="25">
        <f t="shared" si="45"/>
        <v>0</v>
      </c>
      <c r="AB67" s="25">
        <f t="shared" si="45"/>
        <v>906.12879999999996</v>
      </c>
      <c r="AC67" s="25">
        <f t="shared" si="45"/>
        <v>0</v>
      </c>
      <c r="AD67" s="40">
        <f t="shared" si="45"/>
        <v>1686.7715700000001</v>
      </c>
      <c r="AE67" s="25">
        <f t="shared" si="45"/>
        <v>0</v>
      </c>
      <c r="AF67" s="28"/>
      <c r="AG67" s="29">
        <f t="shared" si="3"/>
        <v>0</v>
      </c>
    </row>
    <row r="68" spans="1:33" x14ac:dyDescent="0.3">
      <c r="A68" s="31" t="s">
        <v>28</v>
      </c>
      <c r="B68" s="20">
        <f t="shared" ref="B68:B69" si="46">J68+L68+N68+P68+R68+T68+V68+X68+Z68+AB68+AD68+H68</f>
        <v>0</v>
      </c>
      <c r="C68" s="37">
        <f>SUM(H68)</f>
        <v>0</v>
      </c>
      <c r="D68" s="38">
        <f>E68</f>
        <v>0</v>
      </c>
      <c r="E68" s="37">
        <f>SUM(I68,K68,M68,O68,Q68,S68,U68,W68,Y68,AA68,AC68,AE68)</f>
        <v>0</v>
      </c>
      <c r="F68" s="36"/>
      <c r="G68" s="36"/>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13">
        <f t="shared" si="3"/>
        <v>0</v>
      </c>
    </row>
    <row r="69" spans="1:33" x14ac:dyDescent="0.3">
      <c r="A69" s="31" t="s">
        <v>29</v>
      </c>
      <c r="B69" s="20">
        <f t="shared" si="46"/>
        <v>0</v>
      </c>
      <c r="C69" s="37">
        <f>SUM(H69)</f>
        <v>0</v>
      </c>
      <c r="D69" s="38">
        <f>E69</f>
        <v>0</v>
      </c>
      <c r="E69" s="37">
        <f>SUM(I69,K69,M69,O69,Q69,S69,U69,W69,Y69,AA69,AC69,AE69)</f>
        <v>0</v>
      </c>
      <c r="F69" s="36"/>
      <c r="G69" s="36"/>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13">
        <f t="shared" si="3"/>
        <v>0</v>
      </c>
    </row>
    <row r="70" spans="1:33" s="30" customFormat="1" x14ac:dyDescent="0.3">
      <c r="A70" s="31" t="s">
        <v>30</v>
      </c>
      <c r="B70" s="20">
        <f>J70+L70+N70+P70+R70+T70+V70+X70+Z70+AB70+AD70+H70</f>
        <v>13803.90006</v>
      </c>
      <c r="C70" s="32">
        <f>H70+J70+L70+N70</f>
        <v>4644.2196299999996</v>
      </c>
      <c r="D70" s="33">
        <f>E70</f>
        <v>4644.2199999999993</v>
      </c>
      <c r="E70" s="32">
        <f>SUM(I70,K70,M70,O70,Q70,S70,U70,W70,Y70,AA70,AC70,AE70)</f>
        <v>4644.2199999999993</v>
      </c>
      <c r="F70" s="20">
        <f>IFERROR(E70/B70*100,0)</f>
        <v>33.644259809281749</v>
      </c>
      <c r="G70" s="20">
        <f>IFERROR(E70/C70*100,0)</f>
        <v>100.00000796689281</v>
      </c>
      <c r="H70" s="34">
        <f>946.57494-0.03</f>
        <v>946.54494</v>
      </c>
      <c r="I70" s="34">
        <v>946.54</v>
      </c>
      <c r="J70" s="34">
        <v>1750.03</v>
      </c>
      <c r="K70" s="34">
        <v>1750.03</v>
      </c>
      <c r="L70" s="34">
        <v>1033.9486400000001</v>
      </c>
      <c r="M70" s="34">
        <v>1033.95</v>
      </c>
      <c r="N70" s="34">
        <v>913.69605000000001</v>
      </c>
      <c r="O70" s="34">
        <v>913.7</v>
      </c>
      <c r="P70" s="34">
        <v>1939.30654</v>
      </c>
      <c r="Q70" s="34"/>
      <c r="R70" s="34">
        <f>0.03+1650.94589</f>
        <v>1650.9758899999999</v>
      </c>
      <c r="S70" s="34"/>
      <c r="T70" s="34">
        <v>668.36639000000002</v>
      </c>
      <c r="U70" s="34"/>
      <c r="V70" s="34">
        <v>680.05839000000003</v>
      </c>
      <c r="W70" s="34"/>
      <c r="X70" s="34">
        <v>747.69055000000003</v>
      </c>
      <c r="Y70" s="34"/>
      <c r="Z70" s="34">
        <v>880.38229999999999</v>
      </c>
      <c r="AA70" s="34"/>
      <c r="AB70" s="34">
        <v>906.12879999999996</v>
      </c>
      <c r="AC70" s="34"/>
      <c r="AD70" s="34">
        <f>1719.11157-32.34</f>
        <v>1686.7715700000001</v>
      </c>
      <c r="AE70" s="34"/>
      <c r="AF70" s="28"/>
      <c r="AG70" s="29">
        <f t="shared" si="3"/>
        <v>0</v>
      </c>
    </row>
    <row r="71" spans="1:33" x14ac:dyDescent="0.3">
      <c r="A71" s="35" t="s">
        <v>31</v>
      </c>
      <c r="B71" s="36"/>
      <c r="C71" s="37"/>
      <c r="D71" s="38"/>
      <c r="E71" s="37"/>
      <c r="F71" s="36"/>
      <c r="G71" s="36"/>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13">
        <f t="shared" si="3"/>
        <v>0</v>
      </c>
    </row>
    <row r="72" spans="1:33" ht="87" customHeight="1" x14ac:dyDescent="0.3">
      <c r="A72" s="19" t="s">
        <v>42</v>
      </c>
      <c r="B72" s="20"/>
      <c r="C72" s="21"/>
      <c r="D72" s="21"/>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c r="AG72" s="13">
        <f t="shared" si="3"/>
        <v>0</v>
      </c>
    </row>
    <row r="73" spans="1:33" s="30" customFormat="1" x14ac:dyDescent="0.3">
      <c r="A73" s="24" t="s">
        <v>27</v>
      </c>
      <c r="B73" s="25">
        <f>B75+B76+B74+B77</f>
        <v>56087.30012</v>
      </c>
      <c r="C73" s="27">
        <f>C75+C76+C74+C77</f>
        <v>18069.064890000001</v>
      </c>
      <c r="D73" s="27">
        <f>D75+D76+D74+D77</f>
        <v>15876.07</v>
      </c>
      <c r="E73" s="27">
        <f>E75+E76+E74+E77</f>
        <v>15876.07</v>
      </c>
      <c r="F73" s="27">
        <f>IFERROR(E73/B73*100,0)</f>
        <v>28.305997910458881</v>
      </c>
      <c r="G73" s="27">
        <f>IFERROR(E73/C73*100,0)</f>
        <v>87.863262967118601</v>
      </c>
      <c r="H73" s="27">
        <f t="shared" ref="H73:AE73" si="47">H75+H76+H74+H77</f>
        <v>3025.8713499999999</v>
      </c>
      <c r="I73" s="27">
        <f t="shared" si="47"/>
        <v>0</v>
      </c>
      <c r="J73" s="27">
        <f t="shared" si="47"/>
        <v>5375.11</v>
      </c>
      <c r="K73" s="27">
        <f t="shared" si="47"/>
        <v>4637.8999999999996</v>
      </c>
      <c r="L73" s="27">
        <f t="shared" si="47"/>
        <v>6419.48</v>
      </c>
      <c r="M73" s="27">
        <f>M75+M76+M74+M77</f>
        <v>5558.02</v>
      </c>
      <c r="N73" s="27">
        <f t="shared" si="47"/>
        <v>3248.6035400000001</v>
      </c>
      <c r="O73" s="27">
        <f t="shared" si="47"/>
        <v>5680.15</v>
      </c>
      <c r="P73" s="27">
        <f t="shared" si="47"/>
        <v>5187.1805899999999</v>
      </c>
      <c r="Q73" s="27">
        <f t="shared" si="47"/>
        <v>0</v>
      </c>
      <c r="R73" s="27">
        <f t="shared" si="47"/>
        <v>59.162889999999997</v>
      </c>
      <c r="S73" s="27">
        <f t="shared" si="47"/>
        <v>0</v>
      </c>
      <c r="T73" s="27">
        <f t="shared" si="47"/>
        <v>59.16</v>
      </c>
      <c r="U73" s="27">
        <f t="shared" si="47"/>
        <v>0</v>
      </c>
      <c r="V73" s="25">
        <f t="shared" si="47"/>
        <v>52.389890000000001</v>
      </c>
      <c r="W73" s="25">
        <f t="shared" si="47"/>
        <v>0</v>
      </c>
      <c r="X73" s="25">
        <f t="shared" si="47"/>
        <v>3005.8216499999999</v>
      </c>
      <c r="Y73" s="25">
        <f t="shared" si="47"/>
        <v>0</v>
      </c>
      <c r="Z73" s="25">
        <f t="shared" si="47"/>
        <v>2878.0406400000002</v>
      </c>
      <c r="AA73" s="25">
        <f t="shared" si="47"/>
        <v>0</v>
      </c>
      <c r="AB73" s="25">
        <f t="shared" si="47"/>
        <v>2921.23999</v>
      </c>
      <c r="AC73" s="25">
        <f t="shared" si="47"/>
        <v>0</v>
      </c>
      <c r="AD73" s="40">
        <f t="shared" si="47"/>
        <v>23855.239579999998</v>
      </c>
      <c r="AE73" s="25">
        <f t="shared" si="47"/>
        <v>0</v>
      </c>
      <c r="AF73" s="28"/>
      <c r="AG73" s="29">
        <f t="shared" si="3"/>
        <v>0</v>
      </c>
    </row>
    <row r="74" spans="1:33" s="30" customFormat="1" x14ac:dyDescent="0.3">
      <c r="A74" s="31" t="s">
        <v>28</v>
      </c>
      <c r="B74" s="20">
        <f t="shared" ref="B74:B75" si="48">J74+L74+N74+P74+R74+T74+V74+X74+Z74+AB74+AD74+H74</f>
        <v>0</v>
      </c>
      <c r="C74" s="32">
        <f>SUM(H74)</f>
        <v>0</v>
      </c>
      <c r="D74" s="33">
        <f>E74</f>
        <v>0</v>
      </c>
      <c r="E74" s="32">
        <f>SUM(I74,K74,M74,O74,Q74,S74,U74,W74,Y74,AA74,AC74,AE74)</f>
        <v>0</v>
      </c>
      <c r="F74" s="20"/>
      <c r="G74" s="20"/>
      <c r="H74" s="34"/>
      <c r="I74" s="34"/>
      <c r="J74" s="34"/>
      <c r="K74" s="34"/>
      <c r="L74" s="34"/>
      <c r="M74" s="34"/>
      <c r="N74" s="34"/>
      <c r="O74" s="34"/>
      <c r="P74" s="34"/>
      <c r="Q74" s="34"/>
      <c r="R74" s="34"/>
      <c r="S74" s="34"/>
      <c r="T74" s="34"/>
      <c r="U74" s="34"/>
      <c r="V74" s="34"/>
      <c r="W74" s="34"/>
      <c r="X74" s="34"/>
      <c r="Y74" s="34"/>
      <c r="Z74" s="34"/>
      <c r="AA74" s="34"/>
      <c r="AB74" s="34"/>
      <c r="AC74" s="34"/>
      <c r="AD74" s="34"/>
      <c r="AE74" s="34"/>
      <c r="AF74" s="28"/>
      <c r="AG74" s="29">
        <f t="shared" si="3"/>
        <v>0</v>
      </c>
    </row>
    <row r="75" spans="1:33" s="30" customFormat="1" x14ac:dyDescent="0.3">
      <c r="A75" s="31" t="s">
        <v>29</v>
      </c>
      <c r="B75" s="20">
        <f t="shared" si="48"/>
        <v>0</v>
      </c>
      <c r="C75" s="32">
        <f>SUM(H75)</f>
        <v>0</v>
      </c>
      <c r="D75" s="33">
        <f>E75</f>
        <v>0</v>
      </c>
      <c r="E75" s="32">
        <f>SUM(I75,K75,M75,O75,Q75,S75,U75,W75,Y75,AA75,AC75,AE75)</f>
        <v>0</v>
      </c>
      <c r="F75" s="20"/>
      <c r="G75" s="2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28"/>
      <c r="AG75" s="29">
        <f t="shared" si="3"/>
        <v>0</v>
      </c>
    </row>
    <row r="76" spans="1:33" s="30" customFormat="1" x14ac:dyDescent="0.3">
      <c r="A76" s="31" t="s">
        <v>30</v>
      </c>
      <c r="B76" s="20">
        <f>J76+L76+N76+P76+R76+T76+V76+X76+Z76+AB76+AD76+H76</f>
        <v>56087.30012</v>
      </c>
      <c r="C76" s="32">
        <f>H76+J76+L76+N76</f>
        <v>18069.064890000001</v>
      </c>
      <c r="D76" s="33">
        <f>E76</f>
        <v>15876.07</v>
      </c>
      <c r="E76" s="32">
        <f>SUM(I76,K76,M76,O76,Q76,S76,U76,W76,Y76,AA76,AC76,AE76)</f>
        <v>15876.07</v>
      </c>
      <c r="F76" s="20">
        <f>IFERROR(E76/B76*100,0)</f>
        <v>28.305997910458881</v>
      </c>
      <c r="G76" s="20">
        <f>IFERROR(E76/C76*100,0)</f>
        <v>87.863262967118601</v>
      </c>
      <c r="H76" s="34">
        <v>3025.8713499999999</v>
      </c>
      <c r="I76" s="34"/>
      <c r="J76" s="34">
        <v>5375.11</v>
      </c>
      <c r="K76" s="34">
        <v>4637.8999999999996</v>
      </c>
      <c r="L76" s="34">
        <v>6419.48</v>
      </c>
      <c r="M76" s="34">
        <v>5558.02</v>
      </c>
      <c r="N76" s="34">
        <v>3248.6035400000001</v>
      </c>
      <c r="O76" s="34">
        <v>5680.15</v>
      </c>
      <c r="P76" s="34">
        <v>5187.1805899999999</v>
      </c>
      <c r="Q76" s="34"/>
      <c r="R76" s="34">
        <f>59.16289</f>
        <v>59.162889999999997</v>
      </c>
      <c r="S76" s="34"/>
      <c r="T76" s="34">
        <v>59.16</v>
      </c>
      <c r="U76" s="34"/>
      <c r="V76" s="34">
        <v>52.389890000000001</v>
      </c>
      <c r="W76" s="34"/>
      <c r="X76" s="34">
        <v>3005.8216499999999</v>
      </c>
      <c r="Y76" s="34"/>
      <c r="Z76" s="34">
        <f>2880.85064-2.81</f>
        <v>2878.0406400000002</v>
      </c>
      <c r="AA76" s="34"/>
      <c r="AB76" s="34">
        <v>2921.23999</v>
      </c>
      <c r="AC76" s="34"/>
      <c r="AD76" s="34">
        <f>28747.43958-4892.2</f>
        <v>23855.239579999998</v>
      </c>
      <c r="AE76" s="34"/>
      <c r="AF76" s="28"/>
      <c r="AG76" s="29">
        <f t="shared" si="3"/>
        <v>0</v>
      </c>
    </row>
    <row r="77" spans="1:33" x14ac:dyDescent="0.3">
      <c r="A77" s="35" t="s">
        <v>31</v>
      </c>
      <c r="B77" s="36"/>
      <c r="C77" s="37"/>
      <c r="D77" s="38"/>
      <c r="E77" s="37"/>
      <c r="F77" s="36"/>
      <c r="G77" s="36"/>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3"/>
      <c r="AG77" s="13">
        <f t="shared" si="3"/>
        <v>0</v>
      </c>
    </row>
    <row r="78" spans="1:33" ht="72" customHeight="1" x14ac:dyDescent="0.3">
      <c r="A78" s="45" t="s">
        <v>43</v>
      </c>
      <c r="B78" s="15"/>
      <c r="C78" s="47"/>
      <c r="D78" s="47"/>
      <c r="E78" s="47"/>
      <c r="F78" s="46"/>
      <c r="G78" s="46"/>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2"/>
      <c r="AG78" s="13">
        <f t="shared" si="3"/>
        <v>0</v>
      </c>
    </row>
    <row r="79" spans="1:33" x14ac:dyDescent="0.3">
      <c r="A79" s="48" t="s">
        <v>27</v>
      </c>
      <c r="B79" s="15">
        <f>B80+B81+B82+B83</f>
        <v>2617938.6998300003</v>
      </c>
      <c r="C79" s="47">
        <f>C80+C81+C82</f>
        <v>1033944.59137</v>
      </c>
      <c r="D79" s="47">
        <f>D80+D81+D82</f>
        <v>765516.28</v>
      </c>
      <c r="E79" s="47">
        <f>E80+E81+E82</f>
        <v>765516.28</v>
      </c>
      <c r="F79" s="16">
        <f t="shared" ref="F79:F83" si="49">IFERROR(E79/B79*100,0)</f>
        <v>29.241184297008555</v>
      </c>
      <c r="G79" s="16">
        <f t="shared" ref="G79:G83" si="50">IFERROR(E79/C79*100,0)</f>
        <v>74.038423953228829</v>
      </c>
      <c r="H79" s="15">
        <f>H80+H81+H82+H83</f>
        <v>217120.75999999998</v>
      </c>
      <c r="I79" s="15">
        <f t="shared" ref="I79:AE79" si="51">I80+I81+I82+I83</f>
        <v>90192.700000000012</v>
      </c>
      <c r="J79" s="15">
        <f t="shared" si="51"/>
        <v>290118.50979000004</v>
      </c>
      <c r="K79" s="15">
        <f t="shared" si="51"/>
        <v>253612.65</v>
      </c>
      <c r="L79" s="15">
        <f t="shared" si="51"/>
        <v>245880.64578999998</v>
      </c>
      <c r="M79" s="15">
        <f t="shared" si="51"/>
        <v>204906.37</v>
      </c>
      <c r="N79" s="15">
        <f t="shared" si="51"/>
        <v>288347.17578999995</v>
      </c>
      <c r="O79" s="15">
        <f t="shared" si="51"/>
        <v>224145.56</v>
      </c>
      <c r="P79" s="15">
        <f t="shared" si="51"/>
        <v>435297.07377000002</v>
      </c>
      <c r="Q79" s="15">
        <f t="shared" si="51"/>
        <v>0</v>
      </c>
      <c r="R79" s="15">
        <f t="shared" si="51"/>
        <v>223679.88378</v>
      </c>
      <c r="S79" s="15">
        <f t="shared" si="51"/>
        <v>0</v>
      </c>
      <c r="T79" s="15">
        <f t="shared" si="51"/>
        <v>156608.37379000001</v>
      </c>
      <c r="U79" s="15">
        <f t="shared" si="51"/>
        <v>0</v>
      </c>
      <c r="V79" s="15">
        <f t="shared" si="51"/>
        <v>114770.29579</v>
      </c>
      <c r="W79" s="15">
        <f t="shared" si="51"/>
        <v>0</v>
      </c>
      <c r="X79" s="15">
        <f t="shared" si="51"/>
        <v>144872.65879000002</v>
      </c>
      <c r="Y79" s="15">
        <f t="shared" si="51"/>
        <v>0</v>
      </c>
      <c r="Z79" s="15">
        <f t="shared" si="51"/>
        <v>141446.10378999999</v>
      </c>
      <c r="AA79" s="15">
        <f t="shared" si="51"/>
        <v>0</v>
      </c>
      <c r="AB79" s="15">
        <f t="shared" si="51"/>
        <v>130118.24378999999</v>
      </c>
      <c r="AC79" s="15">
        <f t="shared" si="51"/>
        <v>0</v>
      </c>
      <c r="AD79" s="15">
        <f t="shared" si="51"/>
        <v>229678.97495999999</v>
      </c>
      <c r="AE79" s="15">
        <f t="shared" si="51"/>
        <v>0</v>
      </c>
      <c r="AF79" s="12"/>
      <c r="AG79" s="13">
        <f t="shared" si="3"/>
        <v>6.1118043959140778E-10</v>
      </c>
    </row>
    <row r="80" spans="1:33" x14ac:dyDescent="0.3">
      <c r="A80" s="49" t="s">
        <v>28</v>
      </c>
      <c r="B80" s="18">
        <f t="shared" ref="B80:B82" si="52">J80+L80+N80+P80+R80+T80+V80+X80+Z80+AB80+AD80+H80</f>
        <v>49371.799999999996</v>
      </c>
      <c r="C80" s="50">
        <f>SUM(H80+J80+L80+N80)</f>
        <v>24877.43</v>
      </c>
      <c r="D80" s="50">
        <f t="shared" ref="D80:D83" si="53">E80</f>
        <v>24198</v>
      </c>
      <c r="E80" s="50">
        <f t="shared" ref="E80:E83" si="54">SUM(I80,K80,M80,O80,Q80,S80,U80,W80,Y80,AA80,AC80,AE80)</f>
        <v>24198</v>
      </c>
      <c r="F80" s="18">
        <f t="shared" si="49"/>
        <v>49.011784054865331</v>
      </c>
      <c r="G80" s="18">
        <f t="shared" si="50"/>
        <v>97.268889913467746</v>
      </c>
      <c r="H80" s="18">
        <f>H86+H116+H122</f>
        <v>4082.28</v>
      </c>
      <c r="I80" s="18">
        <f t="shared" ref="I80:AE83" si="55">I86+I116+I122</f>
        <v>4012.3</v>
      </c>
      <c r="J80" s="18">
        <f t="shared" si="55"/>
        <v>4046.15</v>
      </c>
      <c r="K80" s="18">
        <f t="shared" si="55"/>
        <v>3924.3</v>
      </c>
      <c r="L80" s="18">
        <f t="shared" si="55"/>
        <v>4209.92</v>
      </c>
      <c r="M80" s="18">
        <f t="shared" si="55"/>
        <v>4194.3999999999996</v>
      </c>
      <c r="N80" s="18">
        <f t="shared" si="55"/>
        <v>12539.08</v>
      </c>
      <c r="O80" s="18">
        <f t="shared" si="55"/>
        <v>12067</v>
      </c>
      <c r="P80" s="18">
        <f t="shared" si="55"/>
        <v>10239.700000000001</v>
      </c>
      <c r="Q80" s="18">
        <f t="shared" si="55"/>
        <v>0</v>
      </c>
      <c r="R80" s="18">
        <f t="shared" si="55"/>
        <v>9174.73</v>
      </c>
      <c r="S80" s="18">
        <f t="shared" si="55"/>
        <v>0</v>
      </c>
      <c r="T80" s="18">
        <f t="shared" si="55"/>
        <v>212.82</v>
      </c>
      <c r="U80" s="18">
        <f t="shared" si="55"/>
        <v>0</v>
      </c>
      <c r="V80" s="18">
        <f t="shared" si="55"/>
        <v>1067.49</v>
      </c>
      <c r="W80" s="18">
        <f t="shared" si="55"/>
        <v>0</v>
      </c>
      <c r="X80" s="18">
        <f t="shared" si="55"/>
        <v>1705.64</v>
      </c>
      <c r="Y80" s="18">
        <f t="shared" si="55"/>
        <v>0</v>
      </c>
      <c r="Z80" s="18">
        <f t="shared" si="55"/>
        <v>1688.45</v>
      </c>
      <c r="AA80" s="18">
        <f t="shared" si="55"/>
        <v>0</v>
      </c>
      <c r="AB80" s="18">
        <f t="shared" si="55"/>
        <v>392.54</v>
      </c>
      <c r="AC80" s="18">
        <f t="shared" si="55"/>
        <v>0</v>
      </c>
      <c r="AD80" s="18">
        <f t="shared" si="55"/>
        <v>13</v>
      </c>
      <c r="AE80" s="18">
        <f t="shared" si="55"/>
        <v>0</v>
      </c>
      <c r="AF80" s="12"/>
      <c r="AG80" s="13">
        <f t="shared" si="3"/>
        <v>-4.8316906031686813E-12</v>
      </c>
    </row>
    <row r="81" spans="1:33" x14ac:dyDescent="0.3">
      <c r="A81" s="49" t="s">
        <v>29</v>
      </c>
      <c r="B81" s="18">
        <f>J81+L81+N81+P81+R81+T81+V81+X81+Z81+AB81+AD81+H81</f>
        <v>2147450.1998300003</v>
      </c>
      <c r="C81" s="50">
        <f>SUM(H81+J81+L81+N81)</f>
        <v>807801.54136999999</v>
      </c>
      <c r="D81" s="50">
        <f t="shared" si="53"/>
        <v>540077.11</v>
      </c>
      <c r="E81" s="50">
        <f t="shared" si="54"/>
        <v>540077.11</v>
      </c>
      <c r="F81" s="18">
        <f t="shared" si="49"/>
        <v>25.149691948281472</v>
      </c>
      <c r="G81" s="18">
        <f t="shared" si="50"/>
        <v>66.857647867822863</v>
      </c>
      <c r="H81" s="18">
        <f>H87+H117+H123</f>
        <v>160097.37999999998</v>
      </c>
      <c r="I81" s="18">
        <f t="shared" si="55"/>
        <v>33973.1</v>
      </c>
      <c r="J81" s="18">
        <f t="shared" si="55"/>
        <v>218612.98979000002</v>
      </c>
      <c r="K81" s="18">
        <f t="shared" si="55"/>
        <v>181495.2</v>
      </c>
      <c r="L81" s="18">
        <f t="shared" si="55"/>
        <v>194991.11578999998</v>
      </c>
      <c r="M81" s="18">
        <f t="shared" si="55"/>
        <v>154056.82</v>
      </c>
      <c r="N81" s="18">
        <f t="shared" si="55"/>
        <v>234100.05578999998</v>
      </c>
      <c r="O81" s="18">
        <f t="shared" si="55"/>
        <v>170551.99</v>
      </c>
      <c r="P81" s="18">
        <f t="shared" si="55"/>
        <v>385801.36377</v>
      </c>
      <c r="Q81" s="18">
        <f t="shared" si="55"/>
        <v>0</v>
      </c>
      <c r="R81" s="18">
        <f t="shared" si="55"/>
        <v>178566.72378</v>
      </c>
      <c r="S81" s="18">
        <f t="shared" si="55"/>
        <v>0</v>
      </c>
      <c r="T81" s="18">
        <f t="shared" si="55"/>
        <v>127819.16379000001</v>
      </c>
      <c r="U81" s="18">
        <f t="shared" si="55"/>
        <v>0</v>
      </c>
      <c r="V81" s="18">
        <f t="shared" si="55"/>
        <v>92210.165789999999</v>
      </c>
      <c r="W81" s="18">
        <f t="shared" si="55"/>
        <v>0</v>
      </c>
      <c r="X81" s="18">
        <f t="shared" si="55"/>
        <v>120484.50879000001</v>
      </c>
      <c r="Y81" s="18">
        <f t="shared" si="55"/>
        <v>0</v>
      </c>
      <c r="Z81" s="18">
        <f t="shared" si="55"/>
        <v>114695.95379</v>
      </c>
      <c r="AA81" s="18">
        <f t="shared" si="55"/>
        <v>0</v>
      </c>
      <c r="AB81" s="18">
        <f t="shared" si="55"/>
        <v>107459.51379</v>
      </c>
      <c r="AC81" s="18">
        <f t="shared" si="55"/>
        <v>0</v>
      </c>
      <c r="AD81" s="18">
        <f t="shared" si="55"/>
        <v>212611.26496</v>
      </c>
      <c r="AE81" s="18">
        <f t="shared" si="55"/>
        <v>0</v>
      </c>
      <c r="AF81" s="12"/>
      <c r="AG81" s="13">
        <f t="shared" si="3"/>
        <v>5.8207660913467407E-10</v>
      </c>
    </row>
    <row r="82" spans="1:33" x14ac:dyDescent="0.3">
      <c r="A82" s="49" t="s">
        <v>30</v>
      </c>
      <c r="B82" s="18">
        <f t="shared" si="52"/>
        <v>411116.7</v>
      </c>
      <c r="C82" s="50">
        <f>SUM(H82+J82+L82+N82)</f>
        <v>201265.62000000002</v>
      </c>
      <c r="D82" s="50">
        <f t="shared" si="53"/>
        <v>201241.17</v>
      </c>
      <c r="E82" s="50">
        <f t="shared" si="54"/>
        <v>201241.17</v>
      </c>
      <c r="F82" s="18">
        <f t="shared" si="49"/>
        <v>48.949889410962875</v>
      </c>
      <c r="G82" s="18">
        <f t="shared" si="50"/>
        <v>99.987851874552632</v>
      </c>
      <c r="H82" s="18">
        <f t="shared" ref="H82:H83" si="56">H88+H118+H124</f>
        <v>52941.1</v>
      </c>
      <c r="I82" s="18">
        <f t="shared" si="55"/>
        <v>52207.3</v>
      </c>
      <c r="J82" s="18">
        <f t="shared" si="55"/>
        <v>67459.37</v>
      </c>
      <c r="K82" s="18">
        <f t="shared" si="55"/>
        <v>68193.149999999994</v>
      </c>
      <c r="L82" s="18">
        <f t="shared" si="55"/>
        <v>43449.61</v>
      </c>
      <c r="M82" s="18">
        <f t="shared" si="55"/>
        <v>43425.15</v>
      </c>
      <c r="N82" s="18">
        <f t="shared" si="55"/>
        <v>37415.54</v>
      </c>
      <c r="O82" s="18">
        <f t="shared" si="55"/>
        <v>37415.57</v>
      </c>
      <c r="P82" s="18">
        <f t="shared" si="55"/>
        <v>39256.01</v>
      </c>
      <c r="Q82" s="18">
        <f t="shared" si="55"/>
        <v>0</v>
      </c>
      <c r="R82" s="18">
        <f t="shared" si="55"/>
        <v>35938.43</v>
      </c>
      <c r="S82" s="18">
        <f t="shared" si="55"/>
        <v>0</v>
      </c>
      <c r="T82" s="18">
        <f t="shared" si="55"/>
        <v>28576.39</v>
      </c>
      <c r="U82" s="18">
        <f t="shared" si="55"/>
        <v>0</v>
      </c>
      <c r="V82" s="18">
        <f t="shared" si="55"/>
        <v>21492.639999999999</v>
      </c>
      <c r="W82" s="18">
        <f t="shared" si="55"/>
        <v>0</v>
      </c>
      <c r="X82" s="18">
        <f t="shared" si="55"/>
        <v>22682.51</v>
      </c>
      <c r="Y82" s="18">
        <f t="shared" si="55"/>
        <v>0</v>
      </c>
      <c r="Z82" s="18">
        <f t="shared" si="55"/>
        <v>25061.7</v>
      </c>
      <c r="AA82" s="18">
        <f t="shared" si="55"/>
        <v>0</v>
      </c>
      <c r="AB82" s="18">
        <f t="shared" si="55"/>
        <v>22266.19</v>
      </c>
      <c r="AC82" s="18">
        <f t="shared" si="55"/>
        <v>0</v>
      </c>
      <c r="AD82" s="18">
        <f t="shared" si="55"/>
        <v>14577.21</v>
      </c>
      <c r="AE82" s="18">
        <f t="shared" si="55"/>
        <v>0</v>
      </c>
      <c r="AF82" s="12"/>
      <c r="AG82" s="13">
        <f t="shared" si="3"/>
        <v>5.4569682106375694E-11</v>
      </c>
    </row>
    <row r="83" spans="1:33" x14ac:dyDescent="0.3">
      <c r="A83" s="49" t="s">
        <v>31</v>
      </c>
      <c r="B83" s="18">
        <f>J83+L83+N83+P83+R83+T83+V83+X83+Z83+AB83+AD83+H83</f>
        <v>10000</v>
      </c>
      <c r="C83" s="50">
        <f>H83+J83+L83+N83</f>
        <v>7522.5</v>
      </c>
      <c r="D83" s="50">
        <f t="shared" si="53"/>
        <v>7341</v>
      </c>
      <c r="E83" s="50">
        <f t="shared" si="54"/>
        <v>7341</v>
      </c>
      <c r="F83" s="18">
        <f t="shared" si="49"/>
        <v>73.41</v>
      </c>
      <c r="G83" s="18">
        <f t="shared" si="50"/>
        <v>97.587238285144565</v>
      </c>
      <c r="H83" s="18">
        <f t="shared" si="56"/>
        <v>0</v>
      </c>
      <c r="I83" s="18">
        <f t="shared" si="55"/>
        <v>0</v>
      </c>
      <c r="J83" s="18">
        <f t="shared" si="55"/>
        <v>0</v>
      </c>
      <c r="K83" s="18">
        <f t="shared" si="55"/>
        <v>0</v>
      </c>
      <c r="L83" s="18">
        <f t="shared" si="55"/>
        <v>3230</v>
      </c>
      <c r="M83" s="18">
        <f t="shared" si="55"/>
        <v>3230</v>
      </c>
      <c r="N83" s="18">
        <f t="shared" si="55"/>
        <v>4292.5</v>
      </c>
      <c r="O83" s="18">
        <f t="shared" si="55"/>
        <v>4111</v>
      </c>
      <c r="P83" s="18">
        <f t="shared" si="55"/>
        <v>0</v>
      </c>
      <c r="Q83" s="18">
        <f t="shared" si="55"/>
        <v>0</v>
      </c>
      <c r="R83" s="18">
        <f t="shared" si="55"/>
        <v>0</v>
      </c>
      <c r="S83" s="18">
        <f t="shared" si="55"/>
        <v>0</v>
      </c>
      <c r="T83" s="18">
        <f t="shared" si="55"/>
        <v>0</v>
      </c>
      <c r="U83" s="18">
        <f t="shared" si="55"/>
        <v>0</v>
      </c>
      <c r="V83" s="18">
        <f t="shared" si="55"/>
        <v>0</v>
      </c>
      <c r="W83" s="18">
        <f t="shared" si="55"/>
        <v>0</v>
      </c>
      <c r="X83" s="18">
        <f t="shared" si="55"/>
        <v>0</v>
      </c>
      <c r="Y83" s="18">
        <f t="shared" si="55"/>
        <v>0</v>
      </c>
      <c r="Z83" s="18">
        <f t="shared" si="55"/>
        <v>0</v>
      </c>
      <c r="AA83" s="18">
        <f t="shared" si="55"/>
        <v>0</v>
      </c>
      <c r="AB83" s="18">
        <f t="shared" si="55"/>
        <v>0</v>
      </c>
      <c r="AC83" s="18">
        <f t="shared" si="55"/>
        <v>0</v>
      </c>
      <c r="AD83" s="18">
        <f t="shared" si="55"/>
        <v>2477.5</v>
      </c>
      <c r="AE83" s="18">
        <f t="shared" si="55"/>
        <v>0</v>
      </c>
      <c r="AF83" s="12"/>
      <c r="AG83" s="13">
        <f t="shared" si="3"/>
        <v>0</v>
      </c>
    </row>
    <row r="84" spans="1:33" s="8" customFormat="1" ht="97.5" customHeight="1" x14ac:dyDescent="0.3">
      <c r="A84" s="51" t="s">
        <v>44</v>
      </c>
      <c r="B84" s="52"/>
      <c r="C84" s="53"/>
      <c r="D84" s="53"/>
      <c r="E84" s="53"/>
      <c r="F84" s="53"/>
      <c r="G84" s="53"/>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5"/>
      <c r="AG84" s="56">
        <f t="shared" si="3"/>
        <v>0</v>
      </c>
    </row>
    <row r="85" spans="1:33" s="8" customFormat="1" x14ac:dyDescent="0.3">
      <c r="A85" s="57" t="s">
        <v>27</v>
      </c>
      <c r="B85" s="58">
        <f>B87+B88+B86+B89</f>
        <v>2617938.6998299998</v>
      </c>
      <c r="C85" s="58">
        <f>C87+C88+C86+C89</f>
        <v>1028434.29137</v>
      </c>
      <c r="D85" s="58">
        <f>D87+D88+D86+D89</f>
        <v>761720.97000000009</v>
      </c>
      <c r="E85" s="58">
        <f>E87+E88+E86+E89</f>
        <v>761720.97000000009</v>
      </c>
      <c r="F85" s="58">
        <f>IFERROR(E85/B85*100,0)</f>
        <v>29.096211078183902</v>
      </c>
      <c r="G85" s="58">
        <f>IFERROR(E85/C85*100,0)</f>
        <v>74.066080486804339</v>
      </c>
      <c r="H85" s="58">
        <f t="shared" ref="H85:AE85" si="57">H87+H88+H86+H89</f>
        <v>216140.75999999998</v>
      </c>
      <c r="I85" s="58">
        <f t="shared" si="57"/>
        <v>90192.7</v>
      </c>
      <c r="J85" s="58">
        <f t="shared" si="57"/>
        <v>286163.90979000006</v>
      </c>
      <c r="K85" s="58">
        <f t="shared" si="57"/>
        <v>249918.55</v>
      </c>
      <c r="L85" s="58">
        <f t="shared" si="57"/>
        <v>241752.24578999999</v>
      </c>
      <c r="M85" s="58">
        <f t="shared" si="57"/>
        <v>201105.97</v>
      </c>
      <c r="N85" s="58">
        <f t="shared" si="57"/>
        <v>284377.37579000002</v>
      </c>
      <c r="O85" s="58">
        <f t="shared" si="57"/>
        <v>220503.75</v>
      </c>
      <c r="P85" s="58">
        <f t="shared" si="57"/>
        <v>434317.07377000002</v>
      </c>
      <c r="Q85" s="58">
        <f t="shared" si="57"/>
        <v>0</v>
      </c>
      <c r="R85" s="58">
        <f t="shared" si="57"/>
        <v>222699.88378</v>
      </c>
      <c r="S85" s="58">
        <f t="shared" si="57"/>
        <v>0</v>
      </c>
      <c r="T85" s="58">
        <f t="shared" si="57"/>
        <v>155628.37379000001</v>
      </c>
      <c r="U85" s="58">
        <f t="shared" si="57"/>
        <v>0</v>
      </c>
      <c r="V85" s="58">
        <f t="shared" si="57"/>
        <v>113790.29579</v>
      </c>
      <c r="W85" s="58">
        <f t="shared" si="57"/>
        <v>0</v>
      </c>
      <c r="X85" s="58">
        <f t="shared" si="57"/>
        <v>143892.65879000002</v>
      </c>
      <c r="Y85" s="58">
        <f t="shared" si="57"/>
        <v>0</v>
      </c>
      <c r="Z85" s="58">
        <f t="shared" si="57"/>
        <v>140466.10379000002</v>
      </c>
      <c r="AA85" s="58">
        <f t="shared" si="57"/>
        <v>0</v>
      </c>
      <c r="AB85" s="58">
        <f t="shared" si="57"/>
        <v>129138.24378999999</v>
      </c>
      <c r="AC85" s="58">
        <f t="shared" si="57"/>
        <v>0</v>
      </c>
      <c r="AD85" s="58">
        <f t="shared" si="57"/>
        <v>176917.17496</v>
      </c>
      <c r="AE85" s="58">
        <f t="shared" si="57"/>
        <v>0</v>
      </c>
      <c r="AF85" s="55"/>
      <c r="AG85" s="56">
        <f t="shared" si="3"/>
        <v>72654.599999999889</v>
      </c>
    </row>
    <row r="86" spans="1:33" s="8" customFormat="1" x14ac:dyDescent="0.3">
      <c r="A86" s="57" t="s">
        <v>28</v>
      </c>
      <c r="B86" s="58">
        <f>B92+B98+B104+B110</f>
        <v>49371.799999999996</v>
      </c>
      <c r="C86" s="58">
        <f>C92+C98+C104+C110</f>
        <v>24877.43</v>
      </c>
      <c r="D86" s="58">
        <f t="shared" ref="D86:E86" si="58">D92+D98+D104+D110</f>
        <v>24198</v>
      </c>
      <c r="E86" s="58">
        <f t="shared" si="58"/>
        <v>24198</v>
      </c>
      <c r="F86" s="58">
        <f t="shared" ref="F86:F87" si="59">IFERROR(E86/B86*100,0)</f>
        <v>49.011784054865331</v>
      </c>
      <c r="G86" s="58">
        <f t="shared" ref="G86:G87" si="60">IFERROR(E86/C86*100,0)</f>
        <v>97.268889913467746</v>
      </c>
      <c r="H86" s="58">
        <f t="shared" ref="H86:AE89" si="61">H92+H98+H104+H110</f>
        <v>4082.28</v>
      </c>
      <c r="I86" s="58">
        <f t="shared" si="61"/>
        <v>4012.3</v>
      </c>
      <c r="J86" s="58">
        <f t="shared" si="61"/>
        <v>4046.15</v>
      </c>
      <c r="K86" s="58">
        <f t="shared" si="61"/>
        <v>3924.3</v>
      </c>
      <c r="L86" s="58">
        <f t="shared" si="61"/>
        <v>4209.92</v>
      </c>
      <c r="M86" s="58">
        <f t="shared" si="61"/>
        <v>4194.3999999999996</v>
      </c>
      <c r="N86" s="58">
        <f t="shared" si="61"/>
        <v>12539.08</v>
      </c>
      <c r="O86" s="58">
        <f t="shared" si="61"/>
        <v>12067</v>
      </c>
      <c r="P86" s="58">
        <f t="shared" si="61"/>
        <v>10239.700000000001</v>
      </c>
      <c r="Q86" s="58">
        <f t="shared" si="61"/>
        <v>0</v>
      </c>
      <c r="R86" s="58">
        <f t="shared" si="61"/>
        <v>9174.73</v>
      </c>
      <c r="S86" s="58">
        <f t="shared" si="61"/>
        <v>0</v>
      </c>
      <c r="T86" s="58">
        <f t="shared" si="61"/>
        <v>212.82</v>
      </c>
      <c r="U86" s="58">
        <f t="shared" si="61"/>
        <v>0</v>
      </c>
      <c r="V86" s="58">
        <f t="shared" si="61"/>
        <v>1067.49</v>
      </c>
      <c r="W86" s="58">
        <f t="shared" si="61"/>
        <v>0</v>
      </c>
      <c r="X86" s="58">
        <f t="shared" si="61"/>
        <v>1705.64</v>
      </c>
      <c r="Y86" s="58">
        <f t="shared" si="61"/>
        <v>0</v>
      </c>
      <c r="Z86" s="58">
        <f t="shared" si="61"/>
        <v>1688.45</v>
      </c>
      <c r="AA86" s="58">
        <f t="shared" si="61"/>
        <v>0</v>
      </c>
      <c r="AB86" s="58">
        <f t="shared" si="61"/>
        <v>392.54</v>
      </c>
      <c r="AC86" s="58">
        <f t="shared" si="61"/>
        <v>0</v>
      </c>
      <c r="AD86" s="58">
        <f t="shared" si="61"/>
        <v>13</v>
      </c>
      <c r="AE86" s="58">
        <f t="shared" si="61"/>
        <v>0</v>
      </c>
      <c r="AF86" s="55"/>
      <c r="AG86" s="56">
        <f t="shared" si="3"/>
        <v>-4.8316906031686813E-12</v>
      </c>
    </row>
    <row r="87" spans="1:33" s="8" customFormat="1" x14ac:dyDescent="0.3">
      <c r="A87" s="57" t="s">
        <v>29</v>
      </c>
      <c r="B87" s="58">
        <f>B93+B99+B105+B111+B117+B123</f>
        <v>2147450.1998299998</v>
      </c>
      <c r="C87" s="58">
        <f t="shared" ref="B87:E89" si="62">C93+C99+C105+C111</f>
        <v>794768.74136999995</v>
      </c>
      <c r="D87" s="58">
        <f t="shared" si="62"/>
        <v>528940.80000000005</v>
      </c>
      <c r="E87" s="58">
        <f t="shared" si="62"/>
        <v>528940.80000000005</v>
      </c>
      <c r="F87" s="58">
        <f t="shared" si="59"/>
        <v>24.631109026038089</v>
      </c>
      <c r="G87" s="58">
        <f t="shared" si="60"/>
        <v>66.552793594804299</v>
      </c>
      <c r="H87" s="58">
        <f>H93+H99+H105+H111</f>
        <v>159117.37999999998</v>
      </c>
      <c r="I87" s="58">
        <f t="shared" si="61"/>
        <v>33973.1</v>
      </c>
      <c r="J87" s="58">
        <f t="shared" si="61"/>
        <v>214658.38979000002</v>
      </c>
      <c r="K87" s="58">
        <f t="shared" si="61"/>
        <v>177801.1</v>
      </c>
      <c r="L87" s="58">
        <f t="shared" si="61"/>
        <v>190862.71578999999</v>
      </c>
      <c r="M87" s="58">
        <f t="shared" si="61"/>
        <v>150256.42000000001</v>
      </c>
      <c r="N87" s="58">
        <f t="shared" si="61"/>
        <v>230130.25579</v>
      </c>
      <c r="O87" s="58">
        <f t="shared" si="61"/>
        <v>166910.18</v>
      </c>
      <c r="P87" s="58">
        <f t="shared" si="61"/>
        <v>384821.36377</v>
      </c>
      <c r="Q87" s="58">
        <f t="shared" si="61"/>
        <v>0</v>
      </c>
      <c r="R87" s="58">
        <f t="shared" si="61"/>
        <v>177586.72378</v>
      </c>
      <c r="S87" s="58">
        <f t="shared" si="61"/>
        <v>0</v>
      </c>
      <c r="T87" s="58">
        <f t="shared" si="61"/>
        <v>126839.16379000001</v>
      </c>
      <c r="U87" s="58">
        <f t="shared" si="61"/>
        <v>0</v>
      </c>
      <c r="V87" s="58">
        <f t="shared" si="61"/>
        <v>91230.165789999999</v>
      </c>
      <c r="W87" s="58">
        <f t="shared" si="61"/>
        <v>0</v>
      </c>
      <c r="X87" s="58">
        <f t="shared" si="61"/>
        <v>119504.50879000001</v>
      </c>
      <c r="Y87" s="58">
        <f t="shared" si="61"/>
        <v>0</v>
      </c>
      <c r="Z87" s="58">
        <f t="shared" si="61"/>
        <v>113715.95379</v>
      </c>
      <c r="AA87" s="58">
        <f t="shared" si="61"/>
        <v>0</v>
      </c>
      <c r="AB87" s="58">
        <f t="shared" si="61"/>
        <v>106479.51379</v>
      </c>
      <c r="AC87" s="58">
        <f t="shared" si="61"/>
        <v>0</v>
      </c>
      <c r="AD87" s="58">
        <f t="shared" si="61"/>
        <v>159849.46496000001</v>
      </c>
      <c r="AE87" s="58">
        <f t="shared" si="61"/>
        <v>0</v>
      </c>
      <c r="AF87" s="55"/>
      <c r="AG87" s="56">
        <f t="shared" si="3"/>
        <v>72654.599999999919</v>
      </c>
    </row>
    <row r="88" spans="1:33" s="8" customFormat="1" x14ac:dyDescent="0.3">
      <c r="A88" s="59" t="s">
        <v>30</v>
      </c>
      <c r="B88" s="58">
        <f t="shared" si="62"/>
        <v>411116.7</v>
      </c>
      <c r="C88" s="58">
        <f>C94+C100+C106+C112</f>
        <v>201265.62000000002</v>
      </c>
      <c r="D88" s="58">
        <f t="shared" si="62"/>
        <v>201241.17</v>
      </c>
      <c r="E88" s="58">
        <f t="shared" si="62"/>
        <v>201241.17</v>
      </c>
      <c r="F88" s="58">
        <f>IFERROR(E88/B88*100,0)</f>
        <v>48.949889410962875</v>
      </c>
      <c r="G88" s="58">
        <f>IFERROR(E88/C88*100,0)</f>
        <v>99.987851874552632</v>
      </c>
      <c r="H88" s="58">
        <f t="shared" si="61"/>
        <v>52941.1</v>
      </c>
      <c r="I88" s="58">
        <f t="shared" si="61"/>
        <v>52207.3</v>
      </c>
      <c r="J88" s="58">
        <f t="shared" si="61"/>
        <v>67459.37</v>
      </c>
      <c r="K88" s="58">
        <f t="shared" si="61"/>
        <v>68193.149999999994</v>
      </c>
      <c r="L88" s="58">
        <f t="shared" si="61"/>
        <v>43449.61</v>
      </c>
      <c r="M88" s="58">
        <f t="shared" si="61"/>
        <v>43425.15</v>
      </c>
      <c r="N88" s="58">
        <f t="shared" si="61"/>
        <v>37415.54</v>
      </c>
      <c r="O88" s="58">
        <f t="shared" si="61"/>
        <v>37415.57</v>
      </c>
      <c r="P88" s="58">
        <f t="shared" si="61"/>
        <v>39256.01</v>
      </c>
      <c r="Q88" s="58">
        <f t="shared" si="61"/>
        <v>0</v>
      </c>
      <c r="R88" s="58">
        <f t="shared" si="61"/>
        <v>35938.43</v>
      </c>
      <c r="S88" s="58">
        <f t="shared" si="61"/>
        <v>0</v>
      </c>
      <c r="T88" s="58">
        <f t="shared" si="61"/>
        <v>28576.39</v>
      </c>
      <c r="U88" s="58">
        <f t="shared" si="61"/>
        <v>0</v>
      </c>
      <c r="V88" s="58">
        <f t="shared" si="61"/>
        <v>21492.639999999999</v>
      </c>
      <c r="W88" s="58">
        <f t="shared" si="61"/>
        <v>0</v>
      </c>
      <c r="X88" s="58">
        <f t="shared" si="61"/>
        <v>22682.51</v>
      </c>
      <c r="Y88" s="58">
        <f t="shared" si="61"/>
        <v>0</v>
      </c>
      <c r="Z88" s="58">
        <f t="shared" si="61"/>
        <v>25061.7</v>
      </c>
      <c r="AA88" s="58">
        <f t="shared" si="61"/>
        <v>0</v>
      </c>
      <c r="AB88" s="58">
        <f t="shared" si="61"/>
        <v>22266.19</v>
      </c>
      <c r="AC88" s="58">
        <f t="shared" si="61"/>
        <v>0</v>
      </c>
      <c r="AD88" s="58">
        <f t="shared" si="61"/>
        <v>14577.21</v>
      </c>
      <c r="AE88" s="58">
        <f t="shared" si="61"/>
        <v>0</v>
      </c>
      <c r="AF88" s="55"/>
      <c r="AG88" s="56">
        <f t="shared" si="3"/>
        <v>5.4569682106375694E-11</v>
      </c>
    </row>
    <row r="89" spans="1:33" s="8" customFormat="1" x14ac:dyDescent="0.3">
      <c r="A89" s="59" t="s">
        <v>31</v>
      </c>
      <c r="B89" s="58">
        <f t="shared" si="62"/>
        <v>10000</v>
      </c>
      <c r="C89" s="58">
        <f>C95+C101+C107+C113</f>
        <v>7522.5</v>
      </c>
      <c r="D89" s="58">
        <f t="shared" si="62"/>
        <v>7341</v>
      </c>
      <c r="E89" s="58">
        <f t="shared" si="62"/>
        <v>7341</v>
      </c>
      <c r="F89" s="58">
        <f t="shared" ref="F89" si="63">IFERROR(E89/B89*100,0)</f>
        <v>73.41</v>
      </c>
      <c r="G89" s="58">
        <f t="shared" ref="G89" si="64">IFERROR(E89/C89*100,0)</f>
        <v>97.587238285144565</v>
      </c>
      <c r="H89" s="58">
        <f t="shared" si="61"/>
        <v>0</v>
      </c>
      <c r="I89" s="58">
        <f t="shared" si="61"/>
        <v>0</v>
      </c>
      <c r="J89" s="58">
        <f t="shared" si="61"/>
        <v>0</v>
      </c>
      <c r="K89" s="58">
        <f t="shared" si="61"/>
        <v>0</v>
      </c>
      <c r="L89" s="58">
        <f t="shared" si="61"/>
        <v>3230</v>
      </c>
      <c r="M89" s="58">
        <f t="shared" si="61"/>
        <v>3230</v>
      </c>
      <c r="N89" s="58">
        <f t="shared" si="61"/>
        <v>4292.5</v>
      </c>
      <c r="O89" s="58">
        <f t="shared" si="61"/>
        <v>4111</v>
      </c>
      <c r="P89" s="58">
        <f t="shared" si="61"/>
        <v>0</v>
      </c>
      <c r="Q89" s="58">
        <f t="shared" si="61"/>
        <v>0</v>
      </c>
      <c r="R89" s="58">
        <f t="shared" si="61"/>
        <v>0</v>
      </c>
      <c r="S89" s="58">
        <f t="shared" si="61"/>
        <v>0</v>
      </c>
      <c r="T89" s="58">
        <f t="shared" si="61"/>
        <v>0</v>
      </c>
      <c r="U89" s="58">
        <f t="shared" si="61"/>
        <v>0</v>
      </c>
      <c r="V89" s="58">
        <f t="shared" si="61"/>
        <v>0</v>
      </c>
      <c r="W89" s="58">
        <f t="shared" si="61"/>
        <v>0</v>
      </c>
      <c r="X89" s="58">
        <f t="shared" si="61"/>
        <v>0</v>
      </c>
      <c r="Y89" s="58">
        <f t="shared" si="61"/>
        <v>0</v>
      </c>
      <c r="Z89" s="58">
        <f t="shared" si="61"/>
        <v>0</v>
      </c>
      <c r="AA89" s="58">
        <f t="shared" si="61"/>
        <v>0</v>
      </c>
      <c r="AB89" s="58">
        <f t="shared" si="61"/>
        <v>0</v>
      </c>
      <c r="AC89" s="58">
        <f t="shared" si="61"/>
        <v>0</v>
      </c>
      <c r="AD89" s="58">
        <f>AD95+AD101+AD107+AD113</f>
        <v>2477.5</v>
      </c>
      <c r="AE89" s="58">
        <f t="shared" si="61"/>
        <v>0</v>
      </c>
      <c r="AF89" s="55"/>
      <c r="AG89" s="56">
        <f t="shared" si="3"/>
        <v>0</v>
      </c>
    </row>
    <row r="90" spans="1:33" ht="197.25" customHeight="1" x14ac:dyDescent="0.3">
      <c r="A90" s="19" t="s">
        <v>45</v>
      </c>
      <c r="B90" s="20"/>
      <c r="C90" s="21"/>
      <c r="D90" s="21"/>
      <c r="E90" s="21"/>
      <c r="F90" s="2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c r="AG90" s="13">
        <f t="shared" si="3"/>
        <v>0</v>
      </c>
    </row>
    <row r="91" spans="1:33" s="30" customFormat="1" x14ac:dyDescent="0.3">
      <c r="A91" s="60" t="s">
        <v>27</v>
      </c>
      <c r="B91" s="27">
        <f>B93+B94+B92+B95</f>
        <v>49371.799999999996</v>
      </c>
      <c r="C91" s="27">
        <f>C93+C94+C92+C95</f>
        <v>24877.43</v>
      </c>
      <c r="D91" s="27">
        <f>D93+D94+D92+D95</f>
        <v>24198</v>
      </c>
      <c r="E91" s="27">
        <f>E93+E94+E92+E95</f>
        <v>24198</v>
      </c>
      <c r="F91" s="27">
        <f>IFERROR(E91/B91*100,0)</f>
        <v>49.011784054865331</v>
      </c>
      <c r="G91" s="27">
        <f>IFERROR(E91/C91*100,0)</f>
        <v>97.268889913467746</v>
      </c>
      <c r="H91" s="27">
        <f t="shared" ref="H91:AE91" si="65">H93+H94+H92+H95</f>
        <v>4082.28</v>
      </c>
      <c r="I91" s="27">
        <f t="shared" si="65"/>
        <v>4012.3</v>
      </c>
      <c r="J91" s="27">
        <f t="shared" si="65"/>
        <v>4046.15</v>
      </c>
      <c r="K91" s="27">
        <f t="shared" si="65"/>
        <v>3924.3</v>
      </c>
      <c r="L91" s="27">
        <f t="shared" si="65"/>
        <v>4209.92</v>
      </c>
      <c r="M91" s="27">
        <f t="shared" si="65"/>
        <v>4194.3999999999996</v>
      </c>
      <c r="N91" s="27">
        <f t="shared" si="65"/>
        <v>12539.08</v>
      </c>
      <c r="O91" s="27">
        <f t="shared" si="65"/>
        <v>12067</v>
      </c>
      <c r="P91" s="27">
        <f t="shared" si="65"/>
        <v>10239.700000000001</v>
      </c>
      <c r="Q91" s="27">
        <f t="shared" si="65"/>
        <v>0</v>
      </c>
      <c r="R91" s="27">
        <f t="shared" si="65"/>
        <v>9174.73</v>
      </c>
      <c r="S91" s="27">
        <f t="shared" si="65"/>
        <v>0</v>
      </c>
      <c r="T91" s="27">
        <f t="shared" si="65"/>
        <v>212.82</v>
      </c>
      <c r="U91" s="27">
        <f t="shared" si="65"/>
        <v>0</v>
      </c>
      <c r="V91" s="27">
        <f t="shared" si="65"/>
        <v>1067.49</v>
      </c>
      <c r="W91" s="27">
        <f t="shared" si="65"/>
        <v>0</v>
      </c>
      <c r="X91" s="27">
        <f t="shared" si="65"/>
        <v>1705.64</v>
      </c>
      <c r="Y91" s="27">
        <f t="shared" si="65"/>
        <v>0</v>
      </c>
      <c r="Z91" s="27">
        <f t="shared" si="65"/>
        <v>1688.45</v>
      </c>
      <c r="AA91" s="27">
        <f t="shared" si="65"/>
        <v>0</v>
      </c>
      <c r="AB91" s="27">
        <f t="shared" si="65"/>
        <v>392.54</v>
      </c>
      <c r="AC91" s="27">
        <f t="shared" si="65"/>
        <v>0</v>
      </c>
      <c r="AD91" s="27">
        <f t="shared" si="65"/>
        <v>13</v>
      </c>
      <c r="AE91" s="27">
        <f t="shared" si="65"/>
        <v>0</v>
      </c>
      <c r="AF91" s="28"/>
      <c r="AG91" s="29">
        <f t="shared" si="3"/>
        <v>-4.8316906031686813E-12</v>
      </c>
    </row>
    <row r="92" spans="1:33" x14ac:dyDescent="0.3">
      <c r="A92" s="31" t="s">
        <v>28</v>
      </c>
      <c r="B92" s="20">
        <f>J92+L92+N92+P92+R92+T92+V92+X92+Z92+AB92+AD92+H92</f>
        <v>49371.799999999996</v>
      </c>
      <c r="C92" s="37">
        <f>H92+J92+L92+N92</f>
        <v>24877.43</v>
      </c>
      <c r="D92" s="33">
        <f>E92</f>
        <v>24198</v>
      </c>
      <c r="E92" s="37">
        <f>SUM(I92,K92,M92,O92,Q92,S92,U92,W92,Y92,AA92,AC92,AE92)</f>
        <v>24198</v>
      </c>
      <c r="F92" s="36">
        <f>IFERROR(E92/B92*100,0)</f>
        <v>49.011784054865331</v>
      </c>
      <c r="G92" s="36">
        <f>IFERROR(E92/C92*100,0)</f>
        <v>97.268889913467746</v>
      </c>
      <c r="H92" s="22">
        <v>4082.28</v>
      </c>
      <c r="I92" s="22">
        <v>4012.3</v>
      </c>
      <c r="J92" s="22">
        <v>4046.15</v>
      </c>
      <c r="K92" s="22">
        <v>3924.3</v>
      </c>
      <c r="L92" s="22">
        <v>4209.92</v>
      </c>
      <c r="M92" s="22">
        <v>4194.3999999999996</v>
      </c>
      <c r="N92" s="22">
        <v>12539.08</v>
      </c>
      <c r="O92" s="22">
        <v>12067</v>
      </c>
      <c r="P92" s="22">
        <v>10239.700000000001</v>
      </c>
      <c r="Q92" s="22"/>
      <c r="R92" s="22">
        <v>9174.73</v>
      </c>
      <c r="S92" s="22"/>
      <c r="T92" s="22">
        <v>212.82</v>
      </c>
      <c r="U92" s="22"/>
      <c r="V92" s="22">
        <v>1067.49</v>
      </c>
      <c r="W92" s="22"/>
      <c r="X92" s="22">
        <v>1705.64</v>
      </c>
      <c r="Y92" s="22"/>
      <c r="Z92" s="22">
        <v>1688.45</v>
      </c>
      <c r="AA92" s="22"/>
      <c r="AB92" s="22">
        <v>392.54</v>
      </c>
      <c r="AC92" s="22"/>
      <c r="AD92" s="22">
        <v>13</v>
      </c>
      <c r="AE92" s="22"/>
      <c r="AF92" s="23"/>
      <c r="AG92" s="13">
        <f t="shared" si="3"/>
        <v>-4.8316906031686813E-12</v>
      </c>
    </row>
    <row r="93" spans="1:33" x14ac:dyDescent="0.3">
      <c r="A93" s="31" t="s">
        <v>29</v>
      </c>
      <c r="B93" s="20"/>
      <c r="C93" s="37"/>
      <c r="D93" s="38"/>
      <c r="E93" s="37"/>
      <c r="F93" s="36"/>
      <c r="G93" s="36"/>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13">
        <f t="shared" si="3"/>
        <v>0</v>
      </c>
    </row>
    <row r="94" spans="1:33" x14ac:dyDescent="0.3">
      <c r="A94" s="31" t="s">
        <v>30</v>
      </c>
      <c r="B94" s="20">
        <f>J94+L94+N94+P94+R94+T94+V94+X94+Z94+AB94+AD94+H94</f>
        <v>0</v>
      </c>
      <c r="C94" s="37">
        <f>SUM(H94)</f>
        <v>0</v>
      </c>
      <c r="D94" s="38">
        <f>E94</f>
        <v>0</v>
      </c>
      <c r="E94" s="37">
        <f>SUM(I94,K94,M94,O94,Q94,S94,U94,W94,Y94,AA94,AC94,AE94)</f>
        <v>0</v>
      </c>
      <c r="F94" s="36">
        <f>IFERROR(E94/B94*100,0)</f>
        <v>0</v>
      </c>
      <c r="G94" s="36">
        <f>IFERROR(E94/C94*100,0)</f>
        <v>0</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3"/>
      <c r="AG94" s="13">
        <f t="shared" si="3"/>
        <v>0</v>
      </c>
    </row>
    <row r="95" spans="1:33" x14ac:dyDescent="0.3">
      <c r="A95" s="31" t="s">
        <v>31</v>
      </c>
      <c r="B95" s="20"/>
      <c r="C95" s="37"/>
      <c r="D95" s="38"/>
      <c r="E95" s="37"/>
      <c r="F95" s="36"/>
      <c r="G95" s="36"/>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3"/>
      <c r="AG95" s="13">
        <f t="shared" si="3"/>
        <v>0</v>
      </c>
    </row>
    <row r="96" spans="1:33" ht="65.25" customHeight="1" x14ac:dyDescent="0.3">
      <c r="A96" s="19" t="s">
        <v>46</v>
      </c>
      <c r="B96" s="20"/>
      <c r="C96" s="21"/>
      <c r="D96" s="21"/>
      <c r="E96" s="21"/>
      <c r="F96" s="2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3"/>
      <c r="AG96" s="13">
        <f t="shared" si="3"/>
        <v>0</v>
      </c>
    </row>
    <row r="97" spans="1:33" s="30" customFormat="1" x14ac:dyDescent="0.3">
      <c r="A97" s="60" t="s">
        <v>27</v>
      </c>
      <c r="B97" s="27">
        <f>B99+B100+B98+B101</f>
        <v>421116.7</v>
      </c>
      <c r="C97" s="27">
        <f>C99+C100+C98+C101</f>
        <v>208788.12000000002</v>
      </c>
      <c r="D97" s="27">
        <f>D99+D100+D98+D101</f>
        <v>208582.17</v>
      </c>
      <c r="E97" s="27">
        <f>E99+E100+E98+E101</f>
        <v>208582.17</v>
      </c>
      <c r="F97" s="27">
        <f>IFERROR(E97/B97*100,0)</f>
        <v>49.530728655500958</v>
      </c>
      <c r="G97" s="27">
        <f>IFERROR(E97/C97*100,0)</f>
        <v>99.90135933021476</v>
      </c>
      <c r="H97" s="27">
        <f t="shared" ref="H97:AE97" si="66">H99+H100+H98+H101</f>
        <v>52941.1</v>
      </c>
      <c r="I97" s="27">
        <f t="shared" si="66"/>
        <v>52207.3</v>
      </c>
      <c r="J97" s="27">
        <f t="shared" si="66"/>
        <v>67459.37</v>
      </c>
      <c r="K97" s="27">
        <f t="shared" si="66"/>
        <v>68193.149999999994</v>
      </c>
      <c r="L97" s="27">
        <f t="shared" si="66"/>
        <v>46679.61</v>
      </c>
      <c r="M97" s="27">
        <f t="shared" si="66"/>
        <v>46655.15</v>
      </c>
      <c r="N97" s="27">
        <f t="shared" si="66"/>
        <v>41708.04</v>
      </c>
      <c r="O97" s="27">
        <f t="shared" si="66"/>
        <v>41526.57</v>
      </c>
      <c r="P97" s="27">
        <f t="shared" si="66"/>
        <v>39256.01</v>
      </c>
      <c r="Q97" s="27">
        <f t="shared" si="66"/>
        <v>0</v>
      </c>
      <c r="R97" s="27">
        <f t="shared" si="66"/>
        <v>35938.43</v>
      </c>
      <c r="S97" s="27">
        <f t="shared" si="66"/>
        <v>0</v>
      </c>
      <c r="T97" s="27">
        <f t="shared" si="66"/>
        <v>28576.39</v>
      </c>
      <c r="U97" s="27">
        <f t="shared" si="66"/>
        <v>0</v>
      </c>
      <c r="V97" s="27">
        <f t="shared" si="66"/>
        <v>21492.639999999999</v>
      </c>
      <c r="W97" s="27">
        <f t="shared" si="66"/>
        <v>0</v>
      </c>
      <c r="X97" s="27">
        <f t="shared" si="66"/>
        <v>22682.51</v>
      </c>
      <c r="Y97" s="27">
        <f t="shared" si="66"/>
        <v>0</v>
      </c>
      <c r="Z97" s="27">
        <f t="shared" si="66"/>
        <v>25061.7</v>
      </c>
      <c r="AA97" s="27">
        <f t="shared" si="66"/>
        <v>0</v>
      </c>
      <c r="AB97" s="27">
        <f t="shared" si="66"/>
        <v>22266.19</v>
      </c>
      <c r="AC97" s="27">
        <f t="shared" si="66"/>
        <v>0</v>
      </c>
      <c r="AD97" s="27">
        <f t="shared" si="66"/>
        <v>17054.71</v>
      </c>
      <c r="AE97" s="27">
        <f t="shared" si="66"/>
        <v>0</v>
      </c>
      <c r="AF97" s="28"/>
      <c r="AG97" s="29">
        <f t="shared" si="3"/>
        <v>5.4569682106375694E-11</v>
      </c>
    </row>
    <row r="98" spans="1:33" x14ac:dyDescent="0.3">
      <c r="A98" s="31" t="s">
        <v>28</v>
      </c>
      <c r="B98" s="20"/>
      <c r="C98" s="37"/>
      <c r="D98" s="38"/>
      <c r="E98" s="37"/>
      <c r="F98" s="36"/>
      <c r="G98" s="36"/>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3"/>
      <c r="AG98" s="13">
        <f t="shared" si="3"/>
        <v>0</v>
      </c>
    </row>
    <row r="99" spans="1:33" x14ac:dyDescent="0.3">
      <c r="A99" s="31" t="s">
        <v>29</v>
      </c>
      <c r="B99" s="20"/>
      <c r="C99" s="32"/>
      <c r="D99" s="33"/>
      <c r="E99" s="37"/>
      <c r="F99" s="36"/>
      <c r="G99" s="36"/>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c r="AG99" s="13">
        <f t="shared" si="3"/>
        <v>0</v>
      </c>
    </row>
    <row r="100" spans="1:33" x14ac:dyDescent="0.3">
      <c r="A100" s="31" t="s">
        <v>30</v>
      </c>
      <c r="B100" s="20">
        <f>J100+L100+N100+P100+R100+T100+V100+X100+Z100+AB100+AD100+H100</f>
        <v>411116.7</v>
      </c>
      <c r="C100" s="61">
        <f>SUM(H100+J100+L100+N100)</f>
        <v>201265.62000000002</v>
      </c>
      <c r="D100" s="62">
        <f>E100</f>
        <v>201241.17</v>
      </c>
      <c r="E100" s="61">
        <f>SUM(I100,K100,M100,O100,Q100,S100,U100,W100,Y100,AA100,AC100,AE100)</f>
        <v>201241.17</v>
      </c>
      <c r="F100" s="63">
        <f>IFERROR(E100/B100*100,0)</f>
        <v>48.949889410962875</v>
      </c>
      <c r="G100" s="63">
        <f>IFERROR(E100/C100*100,0)</f>
        <v>99.987851874552632</v>
      </c>
      <c r="H100" s="34">
        <f>52941.1</f>
        <v>52941.1</v>
      </c>
      <c r="I100" s="34">
        <v>52207.3</v>
      </c>
      <c r="J100" s="34">
        <f>67459.37</f>
        <v>67459.37</v>
      </c>
      <c r="K100" s="34">
        <v>68193.149999999994</v>
      </c>
      <c r="L100" s="34">
        <v>43449.61</v>
      </c>
      <c r="M100" s="34">
        <v>43425.15</v>
      </c>
      <c r="N100" s="34">
        <v>37415.54</v>
      </c>
      <c r="O100" s="34">
        <v>37415.57</v>
      </c>
      <c r="P100" s="34">
        <v>39256.01</v>
      </c>
      <c r="Q100" s="34"/>
      <c r="R100" s="34">
        <v>35938.43</v>
      </c>
      <c r="S100" s="34"/>
      <c r="T100" s="34">
        <v>28576.39</v>
      </c>
      <c r="U100" s="34"/>
      <c r="V100" s="34">
        <v>21492.639999999999</v>
      </c>
      <c r="W100" s="34"/>
      <c r="X100" s="34">
        <v>22682.51</v>
      </c>
      <c r="Y100" s="34"/>
      <c r="Z100" s="34">
        <v>25061.7</v>
      </c>
      <c r="AA100" s="34"/>
      <c r="AB100" s="34">
        <v>22266.19</v>
      </c>
      <c r="AC100" s="34"/>
      <c r="AD100" s="34">
        <f>18867.51-4290.3</f>
        <v>14577.21</v>
      </c>
      <c r="AE100" s="22"/>
      <c r="AF100" s="23"/>
      <c r="AG100" s="13">
        <f t="shared" si="3"/>
        <v>5.4569682106375694E-11</v>
      </c>
    </row>
    <row r="101" spans="1:33" x14ac:dyDescent="0.3">
      <c r="A101" s="31" t="s">
        <v>31</v>
      </c>
      <c r="B101" s="20">
        <f>J101+L101+N101+P101+R101+T101+V101+X101+Z101+AB101+AD101+H101</f>
        <v>10000</v>
      </c>
      <c r="C101" s="61">
        <f>L101+N101</f>
        <v>7522.5</v>
      </c>
      <c r="D101" s="62">
        <f>E101</f>
        <v>7341</v>
      </c>
      <c r="E101" s="61">
        <f>SUM(I101,K101,M101,O101,Q101,S101,U101,W101,Y101,AA101,AC101,AE101)</f>
        <v>7341</v>
      </c>
      <c r="F101" s="63">
        <f>IFERROR(E101/B101*100,0)</f>
        <v>73.41</v>
      </c>
      <c r="G101" s="63">
        <f>IFERROR(E101/C101*100,0)</f>
        <v>97.587238285144565</v>
      </c>
      <c r="H101" s="34">
        <v>0</v>
      </c>
      <c r="I101" s="34">
        <v>0</v>
      </c>
      <c r="J101" s="34">
        <v>0</v>
      </c>
      <c r="K101" s="34"/>
      <c r="L101" s="34">
        <v>3230</v>
      </c>
      <c r="M101" s="34">
        <v>3230</v>
      </c>
      <c r="N101" s="34">
        <f>4471.5-179</f>
        <v>4292.5</v>
      </c>
      <c r="O101" s="34">
        <v>4111</v>
      </c>
      <c r="P101" s="34">
        <v>0</v>
      </c>
      <c r="Q101" s="34"/>
      <c r="R101" s="34">
        <v>0</v>
      </c>
      <c r="S101" s="34"/>
      <c r="T101" s="34">
        <v>0</v>
      </c>
      <c r="U101" s="34"/>
      <c r="V101" s="34"/>
      <c r="W101" s="34"/>
      <c r="X101" s="34">
        <v>0</v>
      </c>
      <c r="Y101" s="34"/>
      <c r="Z101" s="34">
        <v>0</v>
      </c>
      <c r="AA101" s="34"/>
      <c r="AB101" s="34">
        <v>0</v>
      </c>
      <c r="AC101" s="34"/>
      <c r="AD101" s="34">
        <f>2477.5</f>
        <v>2477.5</v>
      </c>
      <c r="AE101" s="22"/>
      <c r="AF101" s="23"/>
      <c r="AG101" s="13">
        <f t="shared" si="3"/>
        <v>0</v>
      </c>
    </row>
    <row r="102" spans="1:33" ht="287.25" customHeight="1" x14ac:dyDescent="0.3">
      <c r="A102" s="19" t="s">
        <v>47</v>
      </c>
      <c r="B102" s="20"/>
      <c r="C102" s="21"/>
      <c r="D102" s="21"/>
      <c r="E102" s="21"/>
      <c r="F102" s="2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64" t="s">
        <v>48</v>
      </c>
      <c r="AG102" s="13">
        <f t="shared" si="3"/>
        <v>0</v>
      </c>
    </row>
    <row r="103" spans="1:33" x14ac:dyDescent="0.3">
      <c r="A103" s="57" t="s">
        <v>27</v>
      </c>
      <c r="B103" s="25">
        <f>B105+B106+B104+B107</f>
        <v>2032809.6001999998</v>
      </c>
      <c r="C103" s="25">
        <f>C105+C106+C104+C107</f>
        <v>775044.37599999993</v>
      </c>
      <c r="D103" s="25">
        <f>D105+D106+D104+D107</f>
        <v>515548.03</v>
      </c>
      <c r="E103" s="58">
        <f>E105+E106+E104+E107</f>
        <v>515548.03</v>
      </c>
      <c r="F103" s="58">
        <f>IFERROR(E103/B103*100,0)</f>
        <v>25.361353564508814</v>
      </c>
      <c r="G103" s="58">
        <f>IFERROR(E103/C103*100,0)</f>
        <v>66.518517644207776</v>
      </c>
      <c r="H103" s="58">
        <f t="shared" ref="H103:AE103" si="67">H105+H106+H104+H107</f>
        <v>154921.35999999999</v>
      </c>
      <c r="I103" s="58">
        <f t="shared" si="67"/>
        <v>32726.3</v>
      </c>
      <c r="J103" s="58">
        <f t="shared" si="67"/>
        <v>209296.92600000001</v>
      </c>
      <c r="K103" s="58">
        <f t="shared" si="67"/>
        <v>174495.7</v>
      </c>
      <c r="L103" s="58">
        <f t="shared" si="67"/>
        <v>185523.4</v>
      </c>
      <c r="M103" s="58">
        <f t="shared" si="67"/>
        <v>145599.5</v>
      </c>
      <c r="N103" s="58">
        <f t="shared" si="67"/>
        <v>225302.69</v>
      </c>
      <c r="O103" s="58">
        <f t="shared" si="67"/>
        <v>162726.53</v>
      </c>
      <c r="P103" s="58">
        <f t="shared" si="67"/>
        <v>380330.2</v>
      </c>
      <c r="Q103" s="58">
        <f t="shared" si="67"/>
        <v>0</v>
      </c>
      <c r="R103" s="58">
        <f t="shared" si="67"/>
        <v>174083.41</v>
      </c>
      <c r="S103" s="58">
        <f t="shared" si="67"/>
        <v>0</v>
      </c>
      <c r="T103" s="58">
        <f t="shared" si="67"/>
        <v>124068</v>
      </c>
      <c r="U103" s="58">
        <f t="shared" si="67"/>
        <v>0</v>
      </c>
      <c r="V103" s="58">
        <f t="shared" si="67"/>
        <v>88859</v>
      </c>
      <c r="W103" s="58">
        <f t="shared" si="67"/>
        <v>0</v>
      </c>
      <c r="X103" s="58">
        <f t="shared" si="67"/>
        <v>116638.19500000001</v>
      </c>
      <c r="Y103" s="58">
        <f t="shared" si="67"/>
        <v>0</v>
      </c>
      <c r="Z103" s="58">
        <f t="shared" si="67"/>
        <v>111314.9</v>
      </c>
      <c r="AA103" s="58">
        <f t="shared" si="67"/>
        <v>0</v>
      </c>
      <c r="AB103" s="58">
        <f t="shared" si="67"/>
        <v>104424.5</v>
      </c>
      <c r="AC103" s="58">
        <f t="shared" si="67"/>
        <v>0</v>
      </c>
      <c r="AD103" s="58">
        <f t="shared" si="67"/>
        <v>158047.01920000001</v>
      </c>
      <c r="AE103" s="58">
        <f t="shared" si="67"/>
        <v>0</v>
      </c>
      <c r="AF103" s="23"/>
      <c r="AG103" s="13">
        <f t="shared" si="3"/>
        <v>0</v>
      </c>
    </row>
    <row r="104" spans="1:33" x14ac:dyDescent="0.3">
      <c r="A104" s="65" t="s">
        <v>28</v>
      </c>
      <c r="B104" s="36"/>
      <c r="C104" s="37"/>
      <c r="D104" s="38"/>
      <c r="E104" s="37"/>
      <c r="F104" s="36"/>
      <c r="G104" s="36"/>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3"/>
      <c r="AG104" s="13">
        <f t="shared" si="3"/>
        <v>0</v>
      </c>
    </row>
    <row r="105" spans="1:33" s="69" customFormat="1" x14ac:dyDescent="0.3">
      <c r="A105" s="65" t="s">
        <v>29</v>
      </c>
      <c r="B105" s="36">
        <f>J105+L105+N105+P105+R105+T105+V105+X105+Z105+AB105+AD105+H105</f>
        <v>2032809.6001999998</v>
      </c>
      <c r="C105" s="37">
        <f>H105+J105+L105+N105</f>
        <v>775044.37599999993</v>
      </c>
      <c r="D105" s="38">
        <f>E105</f>
        <v>515548.03</v>
      </c>
      <c r="E105" s="37">
        <f>SUM(I105,K105,M105,O105,Q105,S105,U105,W105,Y105,AA105,AC105,AE105)</f>
        <v>515548.03</v>
      </c>
      <c r="F105" s="36">
        <f>IFERROR(E105/B105*100,0)</f>
        <v>25.361353564508814</v>
      </c>
      <c r="G105" s="36">
        <f>IFERROR(E105/C105*100,0)</f>
        <v>66.518517644207776</v>
      </c>
      <c r="H105" s="66">
        <v>154921.35999999999</v>
      </c>
      <c r="I105" s="66">
        <v>32726.3</v>
      </c>
      <c r="J105" s="66">
        <v>209296.92600000001</v>
      </c>
      <c r="K105" s="66">
        <v>174495.7</v>
      </c>
      <c r="L105" s="66">
        <v>185523.4</v>
      </c>
      <c r="M105" s="66">
        <v>145599.5</v>
      </c>
      <c r="N105" s="66">
        <f>59.99+225242.7</f>
        <v>225302.69</v>
      </c>
      <c r="O105" s="66">
        <v>162726.53</v>
      </c>
      <c r="P105" s="66">
        <v>380330.2</v>
      </c>
      <c r="Q105" s="66"/>
      <c r="R105" s="66">
        <f>174143.4-59.99</f>
        <v>174083.41</v>
      </c>
      <c r="S105" s="66"/>
      <c r="T105" s="66">
        <v>124068</v>
      </c>
      <c r="U105" s="66"/>
      <c r="V105" s="66">
        <v>88859</v>
      </c>
      <c r="W105" s="66"/>
      <c r="X105" s="66">
        <v>116638.19500000001</v>
      </c>
      <c r="Y105" s="66"/>
      <c r="Z105" s="66">
        <v>111314.9</v>
      </c>
      <c r="AA105" s="66"/>
      <c r="AB105" s="66">
        <v>104424.5</v>
      </c>
      <c r="AC105" s="66"/>
      <c r="AD105" s="66">
        <v>158047.01920000001</v>
      </c>
      <c r="AE105" s="66"/>
      <c r="AF105" s="67"/>
      <c r="AG105" s="68">
        <f t="shared" si="3"/>
        <v>0</v>
      </c>
    </row>
    <row r="106" spans="1:33" x14ac:dyDescent="0.3">
      <c r="A106" s="35" t="s">
        <v>30</v>
      </c>
      <c r="B106" s="36">
        <f>J106+L106+N106+P106+R106+T106+V106+X106+Z106+AB106+AD106+H106</f>
        <v>0</v>
      </c>
      <c r="C106" s="37">
        <f>SUM(H106)</f>
        <v>0</v>
      </c>
      <c r="D106" s="38">
        <f>E106</f>
        <v>0</v>
      </c>
      <c r="E106" s="37">
        <f>SUM(I106,K106,M106,O106,Q106,S106,U106,W106,Y106,AA106,AC106,AE106)</f>
        <v>0</v>
      </c>
      <c r="F106" s="36">
        <f>IFERROR(E106/B106*100,0)</f>
        <v>0</v>
      </c>
      <c r="G106" s="36">
        <f>IFERROR(E106/C106*100,0)</f>
        <v>0</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3"/>
      <c r="AG106" s="13">
        <f t="shared" si="3"/>
        <v>0</v>
      </c>
    </row>
    <row r="107" spans="1:33" x14ac:dyDescent="0.3">
      <c r="A107" s="35" t="s">
        <v>31</v>
      </c>
      <c r="B107" s="36"/>
      <c r="C107" s="37"/>
      <c r="D107" s="38"/>
      <c r="E107" s="37"/>
      <c r="F107" s="36"/>
      <c r="G107" s="36"/>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3"/>
      <c r="AG107" s="13">
        <f t="shared" si="3"/>
        <v>0</v>
      </c>
    </row>
    <row r="108" spans="1:33" ht="175.5" customHeight="1" x14ac:dyDescent="0.3">
      <c r="A108" s="19" t="s">
        <v>49</v>
      </c>
      <c r="B108" s="20"/>
      <c r="C108" s="21"/>
      <c r="D108" s="21"/>
      <c r="E108" s="21"/>
      <c r="F108" s="21"/>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3"/>
      <c r="AG108" s="13">
        <f t="shared" si="3"/>
        <v>0</v>
      </c>
    </row>
    <row r="109" spans="1:33" x14ac:dyDescent="0.3">
      <c r="A109" s="24" t="s">
        <v>27</v>
      </c>
      <c r="B109" s="25">
        <f>B111+B112+B110+B113</f>
        <v>41985.999629999991</v>
      </c>
      <c r="C109" s="58">
        <f>C111+C112+C110+C113</f>
        <v>19724.36537</v>
      </c>
      <c r="D109" s="58">
        <f>D111+D112+D110+D113</f>
        <v>13392.769999999999</v>
      </c>
      <c r="E109" s="58">
        <f>E111+E112+E110+E113</f>
        <v>13392.769999999999</v>
      </c>
      <c r="F109" s="58">
        <f>IFERROR(E109/B109*100,0)</f>
        <v>31.898180626931051</v>
      </c>
      <c r="G109" s="58">
        <f>IFERROR(E109/C109*100,0)</f>
        <v>67.89962439232589</v>
      </c>
      <c r="H109" s="58">
        <f t="shared" ref="H109:AE109" si="68">H111+H112+H110+H113</f>
        <v>4196.0200000000004</v>
      </c>
      <c r="I109" s="58">
        <f t="shared" si="68"/>
        <v>1246.8</v>
      </c>
      <c r="J109" s="58">
        <f t="shared" si="68"/>
        <v>5361.4637899999998</v>
      </c>
      <c r="K109" s="58">
        <f t="shared" si="68"/>
        <v>3305.4</v>
      </c>
      <c r="L109" s="58">
        <f t="shared" si="68"/>
        <v>5339.3157899999997</v>
      </c>
      <c r="M109" s="58">
        <f t="shared" si="68"/>
        <v>4656.92</v>
      </c>
      <c r="N109" s="58">
        <f t="shared" si="68"/>
        <v>4827.5657899999997</v>
      </c>
      <c r="O109" s="58">
        <f t="shared" si="68"/>
        <v>4183.6499999999996</v>
      </c>
      <c r="P109" s="58">
        <f t="shared" si="68"/>
        <v>4491.1637700000001</v>
      </c>
      <c r="Q109" s="58">
        <f t="shared" si="68"/>
        <v>0</v>
      </c>
      <c r="R109" s="58">
        <f t="shared" si="68"/>
        <v>3503.31378</v>
      </c>
      <c r="S109" s="58">
        <f t="shared" si="68"/>
        <v>0</v>
      </c>
      <c r="T109" s="58">
        <f t="shared" si="68"/>
        <v>2771.1637900000001</v>
      </c>
      <c r="U109" s="58">
        <f t="shared" si="68"/>
        <v>0</v>
      </c>
      <c r="V109" s="58">
        <f t="shared" si="68"/>
        <v>2371.16579</v>
      </c>
      <c r="W109" s="58">
        <f t="shared" si="68"/>
        <v>0</v>
      </c>
      <c r="X109" s="58">
        <f t="shared" si="68"/>
        <v>2866.3137900000002</v>
      </c>
      <c r="Y109" s="58">
        <f t="shared" si="68"/>
        <v>0</v>
      </c>
      <c r="Z109" s="58">
        <f t="shared" si="68"/>
        <v>2401.0537899999999</v>
      </c>
      <c r="AA109" s="58">
        <f t="shared" si="68"/>
        <v>0</v>
      </c>
      <c r="AB109" s="58">
        <f t="shared" si="68"/>
        <v>2055.01379</v>
      </c>
      <c r="AC109" s="58">
        <f t="shared" si="68"/>
        <v>0</v>
      </c>
      <c r="AD109" s="58">
        <f t="shared" si="68"/>
        <v>1802.4457600000001</v>
      </c>
      <c r="AE109" s="58">
        <f t="shared" si="68"/>
        <v>0</v>
      </c>
      <c r="AF109" s="23"/>
      <c r="AG109" s="13">
        <f t="shared" si="3"/>
        <v>-1.6825651982799172E-11</v>
      </c>
    </row>
    <row r="110" spans="1:33" x14ac:dyDescent="0.3">
      <c r="A110" s="31" t="s">
        <v>28</v>
      </c>
      <c r="B110" s="20"/>
      <c r="C110" s="37"/>
      <c r="D110" s="38"/>
      <c r="E110" s="37"/>
      <c r="F110" s="36"/>
      <c r="G110" s="36"/>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3"/>
      <c r="AG110" s="13">
        <f t="shared" si="3"/>
        <v>0</v>
      </c>
    </row>
    <row r="111" spans="1:33" x14ac:dyDescent="0.3">
      <c r="A111" s="31" t="s">
        <v>29</v>
      </c>
      <c r="B111" s="20">
        <f>J111+L111+N111+P111+R111+T111+V111+X111+Z111+AB111+AD111+H111</f>
        <v>41985.999629999991</v>
      </c>
      <c r="C111" s="37">
        <f>H111+J111+L111+N111</f>
        <v>19724.36537</v>
      </c>
      <c r="D111" s="38">
        <f>E111</f>
        <v>13392.769999999999</v>
      </c>
      <c r="E111" s="37">
        <f>SUM(I111,K111,M111,O111,Q111,S111,U111,W111,Y111,AA111,AC111,AE111)</f>
        <v>13392.769999999999</v>
      </c>
      <c r="F111" s="36">
        <f>IFERROR(E111/B111*100,0)</f>
        <v>31.898180626931051</v>
      </c>
      <c r="G111" s="36">
        <f>IFERROR(E111/C111*100,0)</f>
        <v>67.89962439232589</v>
      </c>
      <c r="H111" s="66">
        <f>3940+256.02</f>
        <v>4196.0200000000004</v>
      </c>
      <c r="I111" s="66">
        <v>1246.8</v>
      </c>
      <c r="J111" s="22">
        <v>5361.4637899999998</v>
      </c>
      <c r="K111" s="22">
        <v>3305.4</v>
      </c>
      <c r="L111" s="22">
        <v>5339.3157899999997</v>
      </c>
      <c r="M111" s="22">
        <v>4656.92</v>
      </c>
      <c r="N111" s="22">
        <v>4827.5657899999997</v>
      </c>
      <c r="O111" s="22">
        <v>4183.6499999999996</v>
      </c>
      <c r="P111" s="22">
        <v>4491.1637700000001</v>
      </c>
      <c r="Q111" s="22"/>
      <c r="R111" s="22">
        <f>3503.31378</f>
        <v>3503.31378</v>
      </c>
      <c r="S111" s="22"/>
      <c r="T111" s="22">
        <v>2771.1637900000001</v>
      </c>
      <c r="U111" s="22"/>
      <c r="V111" s="22">
        <v>2371.16579</v>
      </c>
      <c r="W111" s="22"/>
      <c r="X111" s="22">
        <v>2866.3137900000002</v>
      </c>
      <c r="Y111" s="22"/>
      <c r="Z111" s="22">
        <f>2401.06379-0.01</f>
        <v>2401.0537899999999</v>
      </c>
      <c r="AA111" s="22"/>
      <c r="AB111" s="22">
        <v>2055.01379</v>
      </c>
      <c r="AC111" s="22"/>
      <c r="AD111" s="22">
        <v>1802.4457600000001</v>
      </c>
      <c r="AE111" s="22"/>
      <c r="AF111" s="23"/>
      <c r="AG111" s="13">
        <f t="shared" si="3"/>
        <v>-1.6825651982799172E-11</v>
      </c>
    </row>
    <row r="112" spans="1:33" x14ac:dyDescent="0.3">
      <c r="A112" s="35" t="s">
        <v>30</v>
      </c>
      <c r="B112" s="36">
        <f>J112+L112+N112+P112+R112+T112+V112+X112+Z112+AB112+AD112+H112</f>
        <v>0</v>
      </c>
      <c r="C112" s="37">
        <f>SUM(H112)</f>
        <v>0</v>
      </c>
      <c r="D112" s="38">
        <f>E112</f>
        <v>0</v>
      </c>
      <c r="E112" s="37">
        <f>SUM(I112,K112,M112,O112,Q112,S112,U112,W112,Y112,AA112,AC112,AE112)</f>
        <v>0</v>
      </c>
      <c r="F112" s="36">
        <f>IFERROR(E112/B112*100,0)</f>
        <v>0</v>
      </c>
      <c r="G112" s="36">
        <f>IFERROR(E112/C112*100,0)</f>
        <v>0</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3"/>
      <c r="AG112" s="13">
        <f t="shared" si="3"/>
        <v>0</v>
      </c>
    </row>
    <row r="113" spans="1:34" x14ac:dyDescent="0.3">
      <c r="A113" s="35" t="s">
        <v>31</v>
      </c>
      <c r="B113" s="36"/>
      <c r="C113" s="37"/>
      <c r="D113" s="38"/>
      <c r="E113" s="37"/>
      <c r="F113" s="36"/>
      <c r="G113" s="36"/>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3"/>
      <c r="AG113" s="13">
        <f t="shared" si="3"/>
        <v>0</v>
      </c>
    </row>
    <row r="114" spans="1:34" ht="123" customHeight="1" x14ac:dyDescent="0.3">
      <c r="A114" s="19" t="s">
        <v>50</v>
      </c>
      <c r="B114" s="20"/>
      <c r="C114" s="39"/>
      <c r="D114" s="39"/>
      <c r="E114" s="39"/>
      <c r="F114" s="39"/>
      <c r="G114" s="39"/>
      <c r="H114" s="34"/>
      <c r="I114" s="34"/>
      <c r="J114" s="34"/>
      <c r="K114" s="34"/>
      <c r="L114" s="34"/>
      <c r="M114" s="34"/>
      <c r="N114" s="34"/>
      <c r="O114" s="34"/>
      <c r="P114" s="34"/>
      <c r="Q114" s="22"/>
      <c r="R114" s="22"/>
      <c r="S114" s="22"/>
      <c r="T114" s="22"/>
      <c r="U114" s="22"/>
      <c r="V114" s="22"/>
      <c r="W114" s="22"/>
      <c r="X114" s="22"/>
      <c r="Y114" s="22"/>
      <c r="Z114" s="22"/>
      <c r="AA114" s="22"/>
      <c r="AB114" s="22"/>
      <c r="AC114" s="22"/>
      <c r="AD114" s="22"/>
      <c r="AE114" s="22"/>
      <c r="AF114" s="70" t="s">
        <v>51</v>
      </c>
      <c r="AG114" s="13">
        <f t="shared" si="3"/>
        <v>0</v>
      </c>
    </row>
    <row r="115" spans="1:34" x14ac:dyDescent="0.3">
      <c r="A115" s="24" t="s">
        <v>27</v>
      </c>
      <c r="B115" s="25">
        <f>B117+B118+B116+B119</f>
        <v>11760</v>
      </c>
      <c r="C115" s="25">
        <f>C117+C118+C116+C119</f>
        <v>3920</v>
      </c>
      <c r="D115" s="25">
        <f>D117+D118+D116+D119</f>
        <v>2024</v>
      </c>
      <c r="E115" s="25">
        <f>E117+E118+E116+E119</f>
        <v>2024</v>
      </c>
      <c r="F115" s="25">
        <f>IFERROR(E115/B115*100,0)</f>
        <v>17.210884353741495</v>
      </c>
      <c r="G115" s="25">
        <f>IFERROR(E115/C115*100,0)</f>
        <v>51.632653061224488</v>
      </c>
      <c r="H115" s="25">
        <f t="shared" ref="H115:AE115" si="69">H117+H118+H116+H119</f>
        <v>980</v>
      </c>
      <c r="I115" s="25">
        <f t="shared" si="69"/>
        <v>0</v>
      </c>
      <c r="J115" s="25">
        <f t="shared" si="69"/>
        <v>980</v>
      </c>
      <c r="K115" s="25">
        <f t="shared" si="69"/>
        <v>720</v>
      </c>
      <c r="L115" s="25">
        <f t="shared" si="69"/>
        <v>980</v>
      </c>
      <c r="M115" s="25">
        <f t="shared" si="69"/>
        <v>652</v>
      </c>
      <c r="N115" s="25">
        <f t="shared" si="69"/>
        <v>980</v>
      </c>
      <c r="O115" s="25">
        <f t="shared" si="69"/>
        <v>652</v>
      </c>
      <c r="P115" s="25">
        <f t="shared" si="69"/>
        <v>980</v>
      </c>
      <c r="Q115" s="58">
        <f t="shared" si="69"/>
        <v>0</v>
      </c>
      <c r="R115" s="58">
        <f t="shared" si="69"/>
        <v>980</v>
      </c>
      <c r="S115" s="58">
        <f t="shared" si="69"/>
        <v>0</v>
      </c>
      <c r="T115" s="58">
        <f t="shared" si="69"/>
        <v>980</v>
      </c>
      <c r="U115" s="58">
        <f t="shared" si="69"/>
        <v>0</v>
      </c>
      <c r="V115" s="58">
        <f t="shared" si="69"/>
        <v>980</v>
      </c>
      <c r="W115" s="58">
        <f t="shared" si="69"/>
        <v>0</v>
      </c>
      <c r="X115" s="58">
        <f t="shared" si="69"/>
        <v>980</v>
      </c>
      <c r="Y115" s="58">
        <f t="shared" si="69"/>
        <v>0</v>
      </c>
      <c r="Z115" s="58">
        <f t="shared" si="69"/>
        <v>980</v>
      </c>
      <c r="AA115" s="58">
        <f t="shared" si="69"/>
        <v>0</v>
      </c>
      <c r="AB115" s="58">
        <f t="shared" si="69"/>
        <v>980</v>
      </c>
      <c r="AC115" s="58">
        <f t="shared" si="69"/>
        <v>0</v>
      </c>
      <c r="AD115" s="58">
        <f t="shared" si="69"/>
        <v>980</v>
      </c>
      <c r="AE115" s="58">
        <f t="shared" si="69"/>
        <v>0</v>
      </c>
      <c r="AF115" s="23"/>
      <c r="AG115" s="13">
        <f t="shared" si="3"/>
        <v>0</v>
      </c>
    </row>
    <row r="116" spans="1:34" x14ac:dyDescent="0.3">
      <c r="A116" s="31" t="s">
        <v>28</v>
      </c>
      <c r="B116" s="20"/>
      <c r="C116" s="32"/>
      <c r="D116" s="33"/>
      <c r="E116" s="32"/>
      <c r="F116" s="20"/>
      <c r="G116" s="20"/>
      <c r="H116" s="34"/>
      <c r="I116" s="34"/>
      <c r="J116" s="34"/>
      <c r="K116" s="34"/>
      <c r="L116" s="34"/>
      <c r="M116" s="34"/>
      <c r="N116" s="34"/>
      <c r="O116" s="34"/>
      <c r="P116" s="34"/>
      <c r="Q116" s="22"/>
      <c r="R116" s="22"/>
      <c r="S116" s="22"/>
      <c r="T116" s="22"/>
      <c r="U116" s="22"/>
      <c r="V116" s="22"/>
      <c r="W116" s="22"/>
      <c r="X116" s="22"/>
      <c r="Y116" s="22"/>
      <c r="Z116" s="22"/>
      <c r="AA116" s="22"/>
      <c r="AB116" s="22"/>
      <c r="AC116" s="22"/>
      <c r="AD116" s="22"/>
      <c r="AE116" s="22"/>
      <c r="AF116" s="23"/>
      <c r="AG116" s="13">
        <f t="shared" si="3"/>
        <v>0</v>
      </c>
    </row>
    <row r="117" spans="1:34" x14ac:dyDescent="0.3">
      <c r="A117" s="31" t="s">
        <v>29</v>
      </c>
      <c r="B117" s="20">
        <f>J117+L117+N117+P117+R117+T117+V117+X117+Z117+AB117+AD117+H117</f>
        <v>11760</v>
      </c>
      <c r="C117" s="32">
        <f>H117+J117+L117+N117</f>
        <v>3920</v>
      </c>
      <c r="D117" s="33">
        <f>E117</f>
        <v>2024</v>
      </c>
      <c r="E117" s="32">
        <f>SUM(I117,K117,M117,O117,Q117,S117,U117,W117,Y117,AA117,AC117,AE117)</f>
        <v>2024</v>
      </c>
      <c r="F117" s="20">
        <f>IFERROR(E117/B117*100,0)</f>
        <v>17.210884353741495</v>
      </c>
      <c r="G117" s="20">
        <f>IFERROR(E117/C117*100,0)</f>
        <v>51.632653061224488</v>
      </c>
      <c r="H117" s="34">
        <v>980</v>
      </c>
      <c r="I117" s="34"/>
      <c r="J117" s="34">
        <v>980</v>
      </c>
      <c r="K117" s="34">
        <v>720</v>
      </c>
      <c r="L117" s="34">
        <v>980</v>
      </c>
      <c r="M117" s="34">
        <v>652</v>
      </c>
      <c r="N117" s="34">
        <v>980</v>
      </c>
      <c r="O117" s="34">
        <v>652</v>
      </c>
      <c r="P117" s="34">
        <v>980</v>
      </c>
      <c r="Q117" s="22"/>
      <c r="R117" s="22">
        <v>980</v>
      </c>
      <c r="S117" s="22"/>
      <c r="T117" s="22">
        <v>980</v>
      </c>
      <c r="U117" s="22"/>
      <c r="V117" s="22">
        <v>980</v>
      </c>
      <c r="W117" s="22"/>
      <c r="X117" s="22">
        <v>980</v>
      </c>
      <c r="Y117" s="22"/>
      <c r="Z117" s="22">
        <v>980</v>
      </c>
      <c r="AA117" s="22"/>
      <c r="AB117" s="22">
        <v>980</v>
      </c>
      <c r="AC117" s="22"/>
      <c r="AD117" s="22">
        <v>980</v>
      </c>
      <c r="AE117" s="22"/>
      <c r="AF117" s="23"/>
      <c r="AG117" s="13">
        <f t="shared" si="3"/>
        <v>0</v>
      </c>
      <c r="AH117" s="71">
        <f>C117-E117</f>
        <v>1896</v>
      </c>
    </row>
    <row r="118" spans="1:34" x14ac:dyDescent="0.3">
      <c r="A118" s="31" t="s">
        <v>30</v>
      </c>
      <c r="B118" s="20">
        <f>J118+L118+N118+P118+R118+T118+V118+X118+Z118+AB118+AD118+H118</f>
        <v>0</v>
      </c>
      <c r="C118" s="32">
        <f>SUM(H118)</f>
        <v>0</v>
      </c>
      <c r="D118" s="33">
        <f>E118</f>
        <v>0</v>
      </c>
      <c r="E118" s="32">
        <f>SUM(I118,K118,M118,O118,Q118,S118,U118,W118,Y118,AA118,AC118,AE118)</f>
        <v>0</v>
      </c>
      <c r="F118" s="20">
        <f>IFERROR(E118/B118*100,0)</f>
        <v>0</v>
      </c>
      <c r="G118" s="20">
        <f>IFERROR(E118/C118*100,0)</f>
        <v>0</v>
      </c>
      <c r="H118" s="34"/>
      <c r="I118" s="34"/>
      <c r="J118" s="34"/>
      <c r="K118" s="34"/>
      <c r="L118" s="34"/>
      <c r="M118" s="34"/>
      <c r="N118" s="34"/>
      <c r="O118" s="34"/>
      <c r="P118" s="34"/>
      <c r="Q118" s="22"/>
      <c r="R118" s="22"/>
      <c r="S118" s="22"/>
      <c r="T118" s="22"/>
      <c r="U118" s="22"/>
      <c r="V118" s="22"/>
      <c r="W118" s="22"/>
      <c r="X118" s="22"/>
      <c r="Y118" s="22"/>
      <c r="Z118" s="22"/>
      <c r="AA118" s="22"/>
      <c r="AB118" s="22"/>
      <c r="AC118" s="22"/>
      <c r="AD118" s="22"/>
      <c r="AE118" s="22"/>
      <c r="AF118" s="23"/>
      <c r="AG118" s="13">
        <f t="shared" si="3"/>
        <v>0</v>
      </c>
    </row>
    <row r="119" spans="1:34" x14ac:dyDescent="0.3">
      <c r="A119" s="31" t="s">
        <v>31</v>
      </c>
      <c r="B119" s="20"/>
      <c r="C119" s="32"/>
      <c r="D119" s="33"/>
      <c r="E119" s="32"/>
      <c r="F119" s="20"/>
      <c r="G119" s="20"/>
      <c r="H119" s="34"/>
      <c r="I119" s="34"/>
      <c r="J119" s="34"/>
      <c r="K119" s="34"/>
      <c r="L119" s="34"/>
      <c r="M119" s="34"/>
      <c r="N119" s="34"/>
      <c r="O119" s="34"/>
      <c r="P119" s="34"/>
      <c r="Q119" s="22"/>
      <c r="R119" s="22"/>
      <c r="S119" s="22"/>
      <c r="T119" s="22"/>
      <c r="U119" s="22"/>
      <c r="V119" s="22"/>
      <c r="W119" s="22"/>
      <c r="X119" s="22"/>
      <c r="Y119" s="22"/>
      <c r="Z119" s="22"/>
      <c r="AA119" s="22"/>
      <c r="AB119" s="22"/>
      <c r="AC119" s="22"/>
      <c r="AD119" s="22"/>
      <c r="AE119" s="22"/>
      <c r="AF119" s="23"/>
      <c r="AG119" s="13">
        <f t="shared" si="3"/>
        <v>0</v>
      </c>
    </row>
    <row r="120" spans="1:34" ht="123" customHeight="1" x14ac:dyDescent="0.3">
      <c r="A120" s="19" t="s">
        <v>52</v>
      </c>
      <c r="B120" s="20"/>
      <c r="C120" s="39"/>
      <c r="D120" s="39"/>
      <c r="E120" s="39"/>
      <c r="F120" s="39"/>
      <c r="G120" s="39"/>
      <c r="H120" s="34"/>
      <c r="I120" s="34"/>
      <c r="J120" s="34"/>
      <c r="K120" s="34"/>
      <c r="L120" s="34"/>
      <c r="M120" s="34"/>
      <c r="N120" s="34"/>
      <c r="O120" s="34"/>
      <c r="P120" s="34"/>
      <c r="Q120" s="22"/>
      <c r="R120" s="22"/>
      <c r="S120" s="22"/>
      <c r="T120" s="22"/>
      <c r="U120" s="22"/>
      <c r="V120" s="22"/>
      <c r="W120" s="22"/>
      <c r="X120" s="22"/>
      <c r="Y120" s="22"/>
      <c r="Z120" s="22"/>
      <c r="AA120" s="22"/>
      <c r="AB120" s="22"/>
      <c r="AC120" s="22"/>
      <c r="AD120" s="22"/>
      <c r="AE120" s="22"/>
      <c r="AF120" s="23"/>
      <c r="AG120" s="13">
        <f t="shared" si="3"/>
        <v>0</v>
      </c>
    </row>
    <row r="121" spans="1:34" x14ac:dyDescent="0.3">
      <c r="A121" s="57" t="s">
        <v>27</v>
      </c>
      <c r="B121" s="58">
        <f>B123+B124+B122+B125</f>
        <v>60894.599999999991</v>
      </c>
      <c r="C121" s="58">
        <f>C123+C124+C122+C125</f>
        <v>9112.7999999999993</v>
      </c>
      <c r="D121" s="58">
        <f>D123+D124+D122+D125</f>
        <v>9112.31</v>
      </c>
      <c r="E121" s="58">
        <f>E123+E124+E122+E125</f>
        <v>9112.31</v>
      </c>
      <c r="F121" s="58">
        <f>IFERROR(E121/B121*100,0)</f>
        <v>14.964069063595131</v>
      </c>
      <c r="G121" s="58">
        <f>IFERROR(E121/C121*100,0)</f>
        <v>99.994622947941352</v>
      </c>
      <c r="H121" s="58">
        <f t="shared" ref="H121:AE121" si="70">H123+H124+H122+H125</f>
        <v>0</v>
      </c>
      <c r="I121" s="58">
        <f t="shared" si="70"/>
        <v>0</v>
      </c>
      <c r="J121" s="58">
        <f t="shared" si="70"/>
        <v>2974.6</v>
      </c>
      <c r="K121" s="58">
        <f t="shared" si="70"/>
        <v>2974.1</v>
      </c>
      <c r="L121" s="58">
        <f t="shared" si="70"/>
        <v>3148.4</v>
      </c>
      <c r="M121" s="58">
        <f t="shared" si="70"/>
        <v>3148.4</v>
      </c>
      <c r="N121" s="58">
        <f t="shared" si="70"/>
        <v>2989.8</v>
      </c>
      <c r="O121" s="58">
        <f t="shared" si="70"/>
        <v>2989.81</v>
      </c>
      <c r="P121" s="58">
        <f t="shared" si="70"/>
        <v>0</v>
      </c>
      <c r="Q121" s="58">
        <f t="shared" si="70"/>
        <v>0</v>
      </c>
      <c r="R121" s="58">
        <f t="shared" si="70"/>
        <v>0</v>
      </c>
      <c r="S121" s="58">
        <f t="shared" si="70"/>
        <v>0</v>
      </c>
      <c r="T121" s="58">
        <f t="shared" si="70"/>
        <v>0</v>
      </c>
      <c r="U121" s="58">
        <f t="shared" si="70"/>
        <v>0</v>
      </c>
      <c r="V121" s="58">
        <f t="shared" si="70"/>
        <v>0</v>
      </c>
      <c r="W121" s="58">
        <f t="shared" si="70"/>
        <v>0</v>
      </c>
      <c r="X121" s="58">
        <f t="shared" si="70"/>
        <v>0</v>
      </c>
      <c r="Y121" s="58">
        <f t="shared" si="70"/>
        <v>0</v>
      </c>
      <c r="Z121" s="58">
        <f t="shared" si="70"/>
        <v>0</v>
      </c>
      <c r="AA121" s="58">
        <f t="shared" si="70"/>
        <v>0</v>
      </c>
      <c r="AB121" s="58">
        <f t="shared" si="70"/>
        <v>0</v>
      </c>
      <c r="AC121" s="58">
        <f t="shared" si="70"/>
        <v>0</v>
      </c>
      <c r="AD121" s="58">
        <f t="shared" si="70"/>
        <v>51781.799999999996</v>
      </c>
      <c r="AE121" s="58">
        <f t="shared" si="70"/>
        <v>0</v>
      </c>
      <c r="AF121" s="23"/>
      <c r="AG121" s="13">
        <f t="shared" si="3"/>
        <v>0</v>
      </c>
    </row>
    <row r="122" spans="1:34" x14ac:dyDescent="0.3">
      <c r="A122" s="65" t="s">
        <v>28</v>
      </c>
      <c r="B122" s="36"/>
      <c r="C122" s="37"/>
      <c r="D122" s="38"/>
      <c r="E122" s="37"/>
      <c r="F122" s="36"/>
      <c r="G122" s="36"/>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3"/>
      <c r="AG122" s="13">
        <f t="shared" si="3"/>
        <v>0</v>
      </c>
    </row>
    <row r="123" spans="1:34" ht="93.75" x14ac:dyDescent="0.3">
      <c r="A123" s="65" t="s">
        <v>29</v>
      </c>
      <c r="B123" s="36">
        <f>J123+L123+N123+P123+R123+T123+V123+X123+Z123+AB123+AD123+H123</f>
        <v>60894.599999999991</v>
      </c>
      <c r="C123" s="37">
        <f>H123+J123+L123+N123</f>
        <v>9112.7999999999993</v>
      </c>
      <c r="D123" s="38">
        <f>E123</f>
        <v>9112.31</v>
      </c>
      <c r="E123" s="37">
        <f>SUM(I123,K123,M123,O123,Q123,S123,U123,W123,Y123,AA123,AC123,AE123)</f>
        <v>9112.31</v>
      </c>
      <c r="F123" s="36">
        <f>IFERROR(E123/B123*100,0)</f>
        <v>14.964069063595131</v>
      </c>
      <c r="G123" s="36">
        <f>IFERROR(E123/C123*100,0)</f>
        <v>99.994622947941352</v>
      </c>
      <c r="H123" s="22"/>
      <c r="I123" s="22"/>
      <c r="J123" s="22">
        <f>3300-325.4</f>
        <v>2974.6</v>
      </c>
      <c r="K123" s="22">
        <v>2974.1</v>
      </c>
      <c r="L123" s="22">
        <v>3148.4</v>
      </c>
      <c r="M123" s="22">
        <v>3148.4</v>
      </c>
      <c r="N123" s="22">
        <f>2664.4+325.4</f>
        <v>2989.8</v>
      </c>
      <c r="O123" s="22">
        <v>2989.81</v>
      </c>
      <c r="P123" s="22"/>
      <c r="Q123" s="22"/>
      <c r="R123" s="22"/>
      <c r="S123" s="22"/>
      <c r="T123" s="22"/>
      <c r="U123" s="22"/>
      <c r="V123" s="22"/>
      <c r="W123" s="22"/>
      <c r="X123" s="22"/>
      <c r="Y123" s="22"/>
      <c r="Z123" s="22"/>
      <c r="AA123" s="22"/>
      <c r="AB123" s="22"/>
      <c r="AC123" s="22"/>
      <c r="AD123" s="22">
        <f>60894.6-3300-3148.4-6224.4+3560</f>
        <v>51781.799999999996</v>
      </c>
      <c r="AE123" s="22"/>
      <c r="AF123" s="70" t="s">
        <v>51</v>
      </c>
      <c r="AG123" s="13">
        <f>B123-H123-J123-L123-N123-P123-R123-T123-V123-X123-Z123-AB123-AD123</f>
        <v>0</v>
      </c>
      <c r="AH123" s="71">
        <f>C123-E123</f>
        <v>0.48999999999978172</v>
      </c>
    </row>
    <row r="124" spans="1:34" x14ac:dyDescent="0.3">
      <c r="A124" s="35" t="s">
        <v>30</v>
      </c>
      <c r="B124" s="36">
        <f>J124+L124+N124+P124+R124+T124+V124+X124+Z124+AB124+AD124+H124</f>
        <v>0</v>
      </c>
      <c r="C124" s="37">
        <f>SUM(H124)</f>
        <v>0</v>
      </c>
      <c r="D124" s="38">
        <f>E124</f>
        <v>0</v>
      </c>
      <c r="E124" s="37">
        <f>SUM(I124,K124,M124,O124,Q124,S124,U124,W124,Y124,AA124,AC124,AE124)</f>
        <v>0</v>
      </c>
      <c r="F124" s="36">
        <f>IFERROR(E124/B124*100,0)</f>
        <v>0</v>
      </c>
      <c r="G124" s="36">
        <f t="shared" ref="G124" si="71">IFERROR(E124/C124*100,0)</f>
        <v>0</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3"/>
      <c r="AG124" s="13">
        <f t="shared" si="3"/>
        <v>0</v>
      </c>
    </row>
    <row r="125" spans="1:34" x14ac:dyDescent="0.3">
      <c r="A125" s="35" t="s">
        <v>31</v>
      </c>
      <c r="B125" s="36"/>
      <c r="C125" s="37"/>
      <c r="D125" s="38"/>
      <c r="E125" s="37"/>
      <c r="F125" s="36"/>
      <c r="G125" s="36"/>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3"/>
      <c r="AG125" s="13">
        <f t="shared" si="3"/>
        <v>0</v>
      </c>
    </row>
    <row r="126" spans="1:34" ht="43.5" customHeight="1" x14ac:dyDescent="0.3">
      <c r="A126" s="45" t="s">
        <v>53</v>
      </c>
      <c r="B126" s="15"/>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12"/>
      <c r="AG126" s="13">
        <f t="shared" si="3"/>
        <v>0</v>
      </c>
    </row>
    <row r="127" spans="1:34" x14ac:dyDescent="0.3">
      <c r="A127" s="48" t="s">
        <v>27</v>
      </c>
      <c r="B127" s="15">
        <f>B128+B129+B130+B131</f>
        <v>59317.797319999998</v>
      </c>
      <c r="C127" s="15">
        <f>C128+C129+C130</f>
        <v>13443.317319999998</v>
      </c>
      <c r="D127" s="15">
        <f>D128+D129+D130</f>
        <v>12124.4</v>
      </c>
      <c r="E127" s="15">
        <f>E128+E129+E130</f>
        <v>12124.4</v>
      </c>
      <c r="F127" s="15">
        <f t="shared" ref="F127:F129" si="72">IFERROR(E127/B127*100,0)</f>
        <v>20.439734022139849</v>
      </c>
      <c r="G127" s="15">
        <f t="shared" ref="G127:G129" si="73">IFERROR(E127/C127*100,0)</f>
        <v>90.189048665556612</v>
      </c>
      <c r="H127" s="15">
        <f>H128+H129+H130</f>
        <v>9700</v>
      </c>
      <c r="I127" s="15">
        <f t="shared" ref="I127:AE127" si="74">I128+I129+I130</f>
        <v>0</v>
      </c>
      <c r="J127" s="15">
        <f t="shared" si="74"/>
        <v>0</v>
      </c>
      <c r="K127" s="15">
        <f t="shared" si="74"/>
        <v>8394</v>
      </c>
      <c r="L127" s="15">
        <f t="shared" si="74"/>
        <v>1622.5</v>
      </c>
      <c r="M127" s="15">
        <f t="shared" si="74"/>
        <v>1622.5</v>
      </c>
      <c r="N127" s="15">
        <f t="shared" si="74"/>
        <v>2120.8173200000001</v>
      </c>
      <c r="O127" s="15">
        <f t="shared" si="74"/>
        <v>2107.9</v>
      </c>
      <c r="P127" s="15">
        <f t="shared" si="74"/>
        <v>1589.5</v>
      </c>
      <c r="Q127" s="15">
        <f t="shared" si="74"/>
        <v>0</v>
      </c>
      <c r="R127" s="15">
        <f t="shared" si="74"/>
        <v>8045.9</v>
      </c>
      <c r="S127" s="15">
        <f t="shared" si="74"/>
        <v>0</v>
      </c>
      <c r="T127" s="15">
        <f t="shared" si="74"/>
        <v>4244.8999999999996</v>
      </c>
      <c r="U127" s="15">
        <f t="shared" si="74"/>
        <v>0</v>
      </c>
      <c r="V127" s="15">
        <f t="shared" si="74"/>
        <v>1218.5</v>
      </c>
      <c r="W127" s="15">
        <f t="shared" si="74"/>
        <v>0</v>
      </c>
      <c r="X127" s="15">
        <f t="shared" si="74"/>
        <v>194</v>
      </c>
      <c r="Y127" s="15">
        <f t="shared" si="74"/>
        <v>0</v>
      </c>
      <c r="Z127" s="15">
        <f t="shared" si="74"/>
        <v>0</v>
      </c>
      <c r="AA127" s="15">
        <f t="shared" si="74"/>
        <v>0</v>
      </c>
      <c r="AB127" s="15">
        <f t="shared" si="74"/>
        <v>0</v>
      </c>
      <c r="AC127" s="15">
        <f t="shared" si="74"/>
        <v>0</v>
      </c>
      <c r="AD127" s="15">
        <f t="shared" si="74"/>
        <v>24881.68</v>
      </c>
      <c r="AE127" s="15">
        <f t="shared" si="74"/>
        <v>0</v>
      </c>
      <c r="AF127" s="12"/>
      <c r="AG127" s="13">
        <f t="shared" si="3"/>
        <v>5699.9999999999927</v>
      </c>
    </row>
    <row r="128" spans="1:34" x14ac:dyDescent="0.3">
      <c r="A128" s="49" t="s">
        <v>28</v>
      </c>
      <c r="B128" s="18">
        <f t="shared" ref="B128:E130" si="75">B134+B141</f>
        <v>0</v>
      </c>
      <c r="C128" s="18">
        <f t="shared" si="75"/>
        <v>0</v>
      </c>
      <c r="D128" s="18">
        <f t="shared" si="75"/>
        <v>0</v>
      </c>
      <c r="E128" s="18">
        <f t="shared" si="75"/>
        <v>0</v>
      </c>
      <c r="F128" s="18">
        <f t="shared" si="72"/>
        <v>0</v>
      </c>
      <c r="G128" s="18">
        <f t="shared" si="73"/>
        <v>0</v>
      </c>
      <c r="H128" s="18">
        <f t="shared" ref="H128:AE128" si="76">H134+H141</f>
        <v>0</v>
      </c>
      <c r="I128" s="18">
        <f t="shared" si="76"/>
        <v>0</v>
      </c>
      <c r="J128" s="18">
        <f t="shared" si="76"/>
        <v>0</v>
      </c>
      <c r="K128" s="18">
        <f t="shared" si="76"/>
        <v>0</v>
      </c>
      <c r="L128" s="18">
        <f t="shared" si="76"/>
        <v>0</v>
      </c>
      <c r="M128" s="18">
        <f t="shared" si="76"/>
        <v>0</v>
      </c>
      <c r="N128" s="18">
        <f t="shared" si="76"/>
        <v>0</v>
      </c>
      <c r="O128" s="18">
        <f t="shared" si="76"/>
        <v>0</v>
      </c>
      <c r="P128" s="18">
        <f t="shared" si="76"/>
        <v>0</v>
      </c>
      <c r="Q128" s="18">
        <f t="shared" si="76"/>
        <v>0</v>
      </c>
      <c r="R128" s="18">
        <f t="shared" si="76"/>
        <v>0</v>
      </c>
      <c r="S128" s="18">
        <f t="shared" si="76"/>
        <v>0</v>
      </c>
      <c r="T128" s="18">
        <f t="shared" si="76"/>
        <v>0</v>
      </c>
      <c r="U128" s="18">
        <f t="shared" si="76"/>
        <v>0</v>
      </c>
      <c r="V128" s="18">
        <f t="shared" si="76"/>
        <v>0</v>
      </c>
      <c r="W128" s="18">
        <f t="shared" si="76"/>
        <v>0</v>
      </c>
      <c r="X128" s="18">
        <f t="shared" si="76"/>
        <v>0</v>
      </c>
      <c r="Y128" s="18">
        <f t="shared" si="76"/>
        <v>0</v>
      </c>
      <c r="Z128" s="18">
        <f t="shared" si="76"/>
        <v>0</v>
      </c>
      <c r="AA128" s="18">
        <f t="shared" si="76"/>
        <v>0</v>
      </c>
      <c r="AB128" s="18">
        <f t="shared" si="76"/>
        <v>0</v>
      </c>
      <c r="AC128" s="18">
        <f t="shared" si="76"/>
        <v>0</v>
      </c>
      <c r="AD128" s="18">
        <f t="shared" si="76"/>
        <v>0</v>
      </c>
      <c r="AE128" s="18">
        <f t="shared" si="76"/>
        <v>0</v>
      </c>
      <c r="AF128" s="12"/>
      <c r="AG128" s="13">
        <f t="shared" si="3"/>
        <v>0</v>
      </c>
    </row>
    <row r="129" spans="1:34" x14ac:dyDescent="0.3">
      <c r="A129" s="49" t="s">
        <v>29</v>
      </c>
      <c r="B129" s="18">
        <f t="shared" si="75"/>
        <v>30404.2</v>
      </c>
      <c r="C129" s="18">
        <f t="shared" si="75"/>
        <v>11287.72</v>
      </c>
      <c r="D129" s="18">
        <f t="shared" si="75"/>
        <v>9968.7999999999993</v>
      </c>
      <c r="E129" s="18">
        <f t="shared" si="75"/>
        <v>9968.7999999999993</v>
      </c>
      <c r="F129" s="18">
        <f t="shared" si="72"/>
        <v>32.787575400766997</v>
      </c>
      <c r="G129" s="18">
        <f t="shared" si="73"/>
        <v>88.315443685704466</v>
      </c>
      <c r="H129" s="18">
        <f t="shared" ref="H129:AE129" si="77">H135+H142</f>
        <v>9700</v>
      </c>
      <c r="I129" s="18">
        <f t="shared" si="77"/>
        <v>0</v>
      </c>
      <c r="J129" s="18">
        <f t="shared" si="77"/>
        <v>0</v>
      </c>
      <c r="K129" s="18">
        <f t="shared" si="77"/>
        <v>8394</v>
      </c>
      <c r="L129" s="18">
        <f t="shared" si="77"/>
        <v>0</v>
      </c>
      <c r="M129" s="18">
        <f t="shared" si="77"/>
        <v>0</v>
      </c>
      <c r="N129" s="18">
        <f t="shared" si="77"/>
        <v>1587.72</v>
      </c>
      <c r="O129" s="18">
        <f t="shared" si="77"/>
        <v>1574.8</v>
      </c>
      <c r="P129" s="18">
        <f t="shared" si="77"/>
        <v>0</v>
      </c>
      <c r="Q129" s="18">
        <f t="shared" si="77"/>
        <v>0</v>
      </c>
      <c r="R129" s="18">
        <f t="shared" si="77"/>
        <v>4450</v>
      </c>
      <c r="S129" s="18">
        <f t="shared" si="77"/>
        <v>0</v>
      </c>
      <c r="T129" s="18">
        <f t="shared" si="77"/>
        <v>3281.9</v>
      </c>
      <c r="U129" s="18">
        <f t="shared" si="77"/>
        <v>0</v>
      </c>
      <c r="V129" s="18">
        <f t="shared" si="77"/>
        <v>0</v>
      </c>
      <c r="W129" s="18">
        <f t="shared" si="77"/>
        <v>0</v>
      </c>
      <c r="X129" s="18">
        <f t="shared" si="77"/>
        <v>0</v>
      </c>
      <c r="Y129" s="18">
        <f t="shared" si="77"/>
        <v>0</v>
      </c>
      <c r="Z129" s="18">
        <f t="shared" si="77"/>
        <v>0</v>
      </c>
      <c r="AA129" s="18">
        <f t="shared" si="77"/>
        <v>0</v>
      </c>
      <c r="AB129" s="18">
        <f t="shared" si="77"/>
        <v>0</v>
      </c>
      <c r="AC129" s="18">
        <f t="shared" si="77"/>
        <v>0</v>
      </c>
      <c r="AD129" s="18">
        <f t="shared" si="77"/>
        <v>11384.58</v>
      </c>
      <c r="AE129" s="18">
        <f t="shared" si="77"/>
        <v>0</v>
      </c>
      <c r="AF129" s="12"/>
      <c r="AG129" s="13">
        <f t="shared" si="3"/>
        <v>0</v>
      </c>
    </row>
    <row r="130" spans="1:34" x14ac:dyDescent="0.3">
      <c r="A130" s="49" t="s">
        <v>30</v>
      </c>
      <c r="B130" s="18">
        <f t="shared" si="75"/>
        <v>23213.597320000001</v>
      </c>
      <c r="C130" s="18">
        <f t="shared" si="75"/>
        <v>2155.5973199999999</v>
      </c>
      <c r="D130" s="18">
        <f t="shared" si="75"/>
        <v>2155.6</v>
      </c>
      <c r="E130" s="18">
        <f t="shared" si="75"/>
        <v>2155.6</v>
      </c>
      <c r="F130" s="18">
        <f>IFERROR(E130/B130*100,0)</f>
        <v>9.2859369027772889</v>
      </c>
      <c r="G130" s="18">
        <f>IFERROR(E130/C130*100,0)</f>
        <v>100.00012432748804</v>
      </c>
      <c r="H130" s="18">
        <f t="shared" ref="H130:AE130" si="78">H136+H143</f>
        <v>0</v>
      </c>
      <c r="I130" s="18">
        <f t="shared" si="78"/>
        <v>0</v>
      </c>
      <c r="J130" s="18">
        <f t="shared" si="78"/>
        <v>0</v>
      </c>
      <c r="K130" s="18">
        <f t="shared" si="78"/>
        <v>0</v>
      </c>
      <c r="L130" s="18">
        <f t="shared" si="78"/>
        <v>1622.5</v>
      </c>
      <c r="M130" s="18">
        <f t="shared" si="78"/>
        <v>1622.5</v>
      </c>
      <c r="N130" s="18">
        <f t="shared" si="78"/>
        <v>533.09732000000008</v>
      </c>
      <c r="O130" s="18">
        <f t="shared" si="78"/>
        <v>533.1</v>
      </c>
      <c r="P130" s="18">
        <f t="shared" si="78"/>
        <v>1589.5</v>
      </c>
      <c r="Q130" s="18">
        <f t="shared" si="78"/>
        <v>0</v>
      </c>
      <c r="R130" s="18">
        <f t="shared" si="78"/>
        <v>3595.9</v>
      </c>
      <c r="S130" s="18">
        <f t="shared" si="78"/>
        <v>0</v>
      </c>
      <c r="T130" s="18">
        <f t="shared" si="78"/>
        <v>963</v>
      </c>
      <c r="U130" s="18">
        <f t="shared" si="78"/>
        <v>0</v>
      </c>
      <c r="V130" s="18">
        <f t="shared" si="78"/>
        <v>1218.5</v>
      </c>
      <c r="W130" s="18">
        <f t="shared" si="78"/>
        <v>0</v>
      </c>
      <c r="X130" s="18">
        <f t="shared" si="78"/>
        <v>194</v>
      </c>
      <c r="Y130" s="18">
        <f t="shared" si="78"/>
        <v>0</v>
      </c>
      <c r="Z130" s="18">
        <f t="shared" si="78"/>
        <v>0</v>
      </c>
      <c r="AA130" s="18">
        <f t="shared" si="78"/>
        <v>0</v>
      </c>
      <c r="AB130" s="18">
        <f t="shared" si="78"/>
        <v>0</v>
      </c>
      <c r="AC130" s="18">
        <f t="shared" si="78"/>
        <v>0</v>
      </c>
      <c r="AD130" s="18">
        <f t="shared" si="78"/>
        <v>13497.1</v>
      </c>
      <c r="AE130" s="18">
        <f t="shared" si="78"/>
        <v>0</v>
      </c>
      <c r="AF130" s="12"/>
      <c r="AG130" s="13">
        <f t="shared" ref="AG130:AG358" si="79">B130-H130-J130-L130-N130-P130-R130-T130-V130-X130-Z130-AB130-AD130</f>
        <v>0</v>
      </c>
    </row>
    <row r="131" spans="1:34" x14ac:dyDescent="0.3">
      <c r="A131" s="49" t="s">
        <v>31</v>
      </c>
      <c r="B131" s="18">
        <f>B138+B144</f>
        <v>5700</v>
      </c>
      <c r="C131" s="18">
        <f>C138+C144</f>
        <v>0</v>
      </c>
      <c r="D131" s="18">
        <f>D138+D144</f>
        <v>0</v>
      </c>
      <c r="E131" s="18">
        <f>E138+E144</f>
        <v>0</v>
      </c>
      <c r="F131" s="18">
        <f t="shared" ref="F131" si="80">IFERROR(E131/B131*100,0)</f>
        <v>0</v>
      </c>
      <c r="G131" s="18">
        <f t="shared" ref="G131" si="81">IFERROR(E131/C131*100,0)</f>
        <v>0</v>
      </c>
      <c r="H131" s="18">
        <f t="shared" ref="H131:AE131" si="82">H138+H144</f>
        <v>0</v>
      </c>
      <c r="I131" s="18">
        <f t="shared" si="82"/>
        <v>0</v>
      </c>
      <c r="J131" s="18">
        <f t="shared" si="82"/>
        <v>0</v>
      </c>
      <c r="K131" s="18">
        <f t="shared" si="82"/>
        <v>0</v>
      </c>
      <c r="L131" s="18">
        <f t="shared" si="82"/>
        <v>0</v>
      </c>
      <c r="M131" s="18">
        <f t="shared" si="82"/>
        <v>0</v>
      </c>
      <c r="N131" s="18">
        <f t="shared" si="82"/>
        <v>0</v>
      </c>
      <c r="O131" s="18">
        <f t="shared" si="82"/>
        <v>0</v>
      </c>
      <c r="P131" s="18">
        <f t="shared" si="82"/>
        <v>5700</v>
      </c>
      <c r="Q131" s="18">
        <f t="shared" si="82"/>
        <v>0</v>
      </c>
      <c r="R131" s="18">
        <f t="shared" si="82"/>
        <v>0</v>
      </c>
      <c r="S131" s="18">
        <f t="shared" si="82"/>
        <v>0</v>
      </c>
      <c r="T131" s="18">
        <f t="shared" si="82"/>
        <v>0</v>
      </c>
      <c r="U131" s="18">
        <f t="shared" si="82"/>
        <v>0</v>
      </c>
      <c r="V131" s="18">
        <f t="shared" si="82"/>
        <v>0</v>
      </c>
      <c r="W131" s="18">
        <f t="shared" si="82"/>
        <v>0</v>
      </c>
      <c r="X131" s="18">
        <f t="shared" si="82"/>
        <v>0</v>
      </c>
      <c r="Y131" s="18">
        <f t="shared" si="82"/>
        <v>0</v>
      </c>
      <c r="Z131" s="18">
        <f t="shared" si="82"/>
        <v>0</v>
      </c>
      <c r="AA131" s="18">
        <f t="shared" si="82"/>
        <v>0</v>
      </c>
      <c r="AB131" s="18">
        <f t="shared" si="82"/>
        <v>0</v>
      </c>
      <c r="AC131" s="18">
        <f t="shared" si="82"/>
        <v>0</v>
      </c>
      <c r="AD131" s="18">
        <f t="shared" si="82"/>
        <v>0</v>
      </c>
      <c r="AE131" s="18">
        <f t="shared" si="82"/>
        <v>0</v>
      </c>
      <c r="AF131" s="12"/>
      <c r="AG131" s="13">
        <f t="shared" si="79"/>
        <v>0</v>
      </c>
    </row>
    <row r="132" spans="1:34" ht="243.75" x14ac:dyDescent="0.3">
      <c r="A132" s="19" t="s">
        <v>54</v>
      </c>
      <c r="B132" s="25"/>
      <c r="C132" s="53"/>
      <c r="D132" s="53"/>
      <c r="E132" s="53"/>
      <c r="F132" s="53"/>
      <c r="G132" s="5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3"/>
      <c r="AG132" s="13">
        <f t="shared" si="79"/>
        <v>0</v>
      </c>
    </row>
    <row r="133" spans="1:34" s="30" customFormat="1" x14ac:dyDescent="0.3">
      <c r="A133" s="24" t="s">
        <v>27</v>
      </c>
      <c r="B133" s="25">
        <f>B135+B136+B134+B138</f>
        <v>57154.2</v>
      </c>
      <c r="C133" s="25">
        <f>C135+C136+C134+C138</f>
        <v>13439.419999999998</v>
      </c>
      <c r="D133" s="25">
        <f>D135+D136+D134+D138</f>
        <v>12120.5</v>
      </c>
      <c r="E133" s="25">
        <f>E135+E136+E134+E138</f>
        <v>12120.5</v>
      </c>
      <c r="F133" s="25">
        <f>IFERROR(E133/B133*100,0)</f>
        <v>21.206665476902835</v>
      </c>
      <c r="G133" s="25">
        <f>IFERROR(E133/C133*100,0)</f>
        <v>90.186183629948317</v>
      </c>
      <c r="H133" s="25">
        <f t="shared" ref="H133:AE133" si="83">H135+H136+H134+H138</f>
        <v>9700</v>
      </c>
      <c r="I133" s="25">
        <f t="shared" si="83"/>
        <v>0</v>
      </c>
      <c r="J133" s="25">
        <f t="shared" si="83"/>
        <v>0</v>
      </c>
      <c r="K133" s="25">
        <f t="shared" si="83"/>
        <v>8394</v>
      </c>
      <c r="L133" s="25">
        <f>L135+L136+L134+L138</f>
        <v>1622.5</v>
      </c>
      <c r="M133" s="25">
        <f t="shared" si="83"/>
        <v>1622.5</v>
      </c>
      <c r="N133" s="27">
        <f>N135+N136+N134+N138</f>
        <v>2116.92</v>
      </c>
      <c r="O133" s="27">
        <f t="shared" si="83"/>
        <v>2104</v>
      </c>
      <c r="P133" s="27">
        <f t="shared" si="83"/>
        <v>6635.7</v>
      </c>
      <c r="Q133" s="27">
        <f t="shared" si="83"/>
        <v>0</v>
      </c>
      <c r="R133" s="27">
        <f t="shared" si="83"/>
        <v>7480.3</v>
      </c>
      <c r="S133" s="27">
        <f t="shared" si="83"/>
        <v>0</v>
      </c>
      <c r="T133" s="27">
        <f t="shared" si="83"/>
        <v>3921.4</v>
      </c>
      <c r="U133" s="27">
        <f t="shared" si="83"/>
        <v>0</v>
      </c>
      <c r="V133" s="27">
        <f t="shared" si="83"/>
        <v>795.7</v>
      </c>
      <c r="W133" s="27">
        <f t="shared" si="83"/>
        <v>0</v>
      </c>
      <c r="X133" s="27">
        <f t="shared" si="83"/>
        <v>0</v>
      </c>
      <c r="Y133" s="25">
        <f t="shared" si="83"/>
        <v>0</v>
      </c>
      <c r="Z133" s="25">
        <f t="shared" si="83"/>
        <v>0</v>
      </c>
      <c r="AA133" s="25">
        <f t="shared" si="83"/>
        <v>0</v>
      </c>
      <c r="AB133" s="25">
        <f t="shared" si="83"/>
        <v>0</v>
      </c>
      <c r="AC133" s="25">
        <f t="shared" si="83"/>
        <v>0</v>
      </c>
      <c r="AD133" s="40">
        <f t="shared" si="83"/>
        <v>24881.68</v>
      </c>
      <c r="AE133" s="25">
        <f t="shared" si="83"/>
        <v>0</v>
      </c>
      <c r="AF133" s="28"/>
      <c r="AG133" s="29">
        <f t="shared" si="79"/>
        <v>0</v>
      </c>
    </row>
    <row r="134" spans="1:34" s="30" customFormat="1" x14ac:dyDescent="0.3">
      <c r="A134" s="31" t="s">
        <v>28</v>
      </c>
      <c r="B134" s="20"/>
      <c r="C134" s="32"/>
      <c r="D134" s="33"/>
      <c r="E134" s="32"/>
      <c r="F134" s="20"/>
      <c r="G134" s="20"/>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28"/>
      <c r="AG134" s="29">
        <f t="shared" si="79"/>
        <v>0</v>
      </c>
    </row>
    <row r="135" spans="1:34" s="30" customFormat="1" ht="93.75" x14ac:dyDescent="0.3">
      <c r="A135" s="31" t="s">
        <v>29</v>
      </c>
      <c r="B135" s="20">
        <f>J135+L135+N135+P135+R135+T135+V135+X135+Z135+AB135+AD135+H135</f>
        <v>30404.2</v>
      </c>
      <c r="C135" s="32">
        <f>H135+J135+L135+N135</f>
        <v>11287.72</v>
      </c>
      <c r="D135" s="33">
        <f>E135</f>
        <v>9968.7999999999993</v>
      </c>
      <c r="E135" s="32">
        <f>SUM(I135,K135,M135,O135,Q135,S135,U135,W135,Y135,AA135,AC135,AE135)</f>
        <v>9968.7999999999993</v>
      </c>
      <c r="F135" s="20">
        <f>IFERROR(E135/B135*100,0)</f>
        <v>32.787575400766997</v>
      </c>
      <c r="G135" s="20">
        <f t="shared" ref="G135" si="84">IFERROR(E135/C135*100,0)</f>
        <v>88.315443685704466</v>
      </c>
      <c r="H135" s="34">
        <v>9700</v>
      </c>
      <c r="I135" s="34"/>
      <c r="J135" s="34"/>
      <c r="K135" s="34">
        <v>8394</v>
      </c>
      <c r="L135" s="34"/>
      <c r="M135" s="34"/>
      <c r="N135" s="34">
        <v>1587.72</v>
      </c>
      <c r="O135" s="34">
        <v>1574.8</v>
      </c>
      <c r="P135" s="34"/>
      <c r="Q135" s="34"/>
      <c r="R135" s="34">
        <v>4450</v>
      </c>
      <c r="S135" s="34"/>
      <c r="T135" s="34">
        <v>3281.9</v>
      </c>
      <c r="U135" s="34"/>
      <c r="V135" s="34"/>
      <c r="W135" s="34"/>
      <c r="X135" s="34"/>
      <c r="Y135" s="34"/>
      <c r="Z135" s="34"/>
      <c r="AA135" s="34"/>
      <c r="AB135" s="34"/>
      <c r="AC135" s="34"/>
      <c r="AD135" s="34">
        <f>12972.3-1587.72</f>
        <v>11384.58</v>
      </c>
      <c r="AE135" s="34"/>
      <c r="AF135" s="72" t="s">
        <v>55</v>
      </c>
      <c r="AG135" s="29">
        <f t="shared" si="79"/>
        <v>0</v>
      </c>
      <c r="AH135" s="73">
        <f>C135-E135</f>
        <v>1318.92</v>
      </c>
    </row>
    <row r="136" spans="1:34" s="30" customFormat="1" x14ac:dyDescent="0.3">
      <c r="A136" s="31" t="s">
        <v>30</v>
      </c>
      <c r="B136" s="20">
        <f>J136+L136+N136+P136+R136+T136+V136+X136+Z136+AB136+AD136+H136</f>
        <v>21050</v>
      </c>
      <c r="C136" s="32">
        <f>SUM(H136+J136+L136+N136)</f>
        <v>2151.6999999999998</v>
      </c>
      <c r="D136" s="33">
        <f>E136</f>
        <v>2151.6999999999998</v>
      </c>
      <c r="E136" s="32">
        <f>SUM(I136,K136,M136,O136,Q136,S136,U136,W136,Y136,AA136,AC136,AE136)</f>
        <v>2151.6999999999998</v>
      </c>
      <c r="F136" s="20">
        <f>IFERROR(E136/B136*100,0)</f>
        <v>10.221852731591447</v>
      </c>
      <c r="G136" s="20">
        <f>IFERROR(E136/C136*100,0)</f>
        <v>100</v>
      </c>
      <c r="H136" s="34"/>
      <c r="I136" s="34"/>
      <c r="J136" s="34"/>
      <c r="K136" s="34"/>
      <c r="L136" s="34">
        <f>1500+122.5</f>
        <v>1622.5</v>
      </c>
      <c r="M136" s="34">
        <v>1622.5</v>
      </c>
      <c r="N136" s="34">
        <v>529.20000000000005</v>
      </c>
      <c r="O136" s="34">
        <v>529.20000000000005</v>
      </c>
      <c r="P136" s="34">
        <f>888.9+46.8</f>
        <v>935.69999999999993</v>
      </c>
      <c r="Q136" s="34"/>
      <c r="R136" s="34">
        <v>3030.3</v>
      </c>
      <c r="S136" s="34"/>
      <c r="T136" s="34">
        <f>639.5</f>
        <v>639.5</v>
      </c>
      <c r="U136" s="34"/>
      <c r="V136" s="34">
        <f>422.8+611.2-238.3</f>
        <v>795.7</v>
      </c>
      <c r="W136" s="34"/>
      <c r="X136" s="34"/>
      <c r="Y136" s="34"/>
      <c r="Z136" s="34"/>
      <c r="AA136" s="34"/>
      <c r="AB136" s="34"/>
      <c r="AC136" s="34"/>
      <c r="AD136" s="34">
        <f>15635.4-2015.8-122.5</f>
        <v>13497.1</v>
      </c>
      <c r="AE136" s="34"/>
      <c r="AF136" s="28"/>
      <c r="AG136" s="29">
        <f t="shared" si="79"/>
        <v>0</v>
      </c>
    </row>
    <row r="137" spans="1:34" s="30" customFormat="1" x14ac:dyDescent="0.3">
      <c r="A137" s="74" t="s">
        <v>56</v>
      </c>
      <c r="B137" s="20">
        <f>J137+L137+N137+P137+R137+T137+V137+X137+Z137+AB137+AD137+H137</f>
        <v>4327</v>
      </c>
      <c r="C137" s="32">
        <f>SUM(H137+J137+L137+N137)</f>
        <v>529.20000000000005</v>
      </c>
      <c r="D137" s="33">
        <f>E137</f>
        <v>529.20000000000005</v>
      </c>
      <c r="E137" s="32">
        <f>SUM(I137,K137,M137,O137,Q137,S137,U137,W137,Y137,AA137,AC137,AE137)</f>
        <v>529.20000000000005</v>
      </c>
      <c r="F137" s="20">
        <f>IFERROR(E137/B137*100,0)</f>
        <v>12.230182574532011</v>
      </c>
      <c r="G137" s="20">
        <f>IFERROR(E137/C137*100,0)</f>
        <v>100</v>
      </c>
      <c r="H137" s="34"/>
      <c r="I137" s="34"/>
      <c r="J137" s="34"/>
      <c r="K137" s="34"/>
      <c r="L137" s="34"/>
      <c r="M137" s="34"/>
      <c r="N137" s="34">
        <v>529.20000000000005</v>
      </c>
      <c r="O137" s="34">
        <v>529.20000000000005</v>
      </c>
      <c r="P137" s="34"/>
      <c r="Q137" s="34"/>
      <c r="R137" s="34">
        <v>192</v>
      </c>
      <c r="S137" s="34"/>
      <c r="T137" s="34"/>
      <c r="U137" s="34"/>
      <c r="V137" s="34"/>
      <c r="W137" s="34"/>
      <c r="X137" s="34"/>
      <c r="Y137" s="34"/>
      <c r="Z137" s="34"/>
      <c r="AA137" s="34"/>
      <c r="AB137" s="34"/>
      <c r="AC137" s="34"/>
      <c r="AD137" s="34">
        <v>3605.8</v>
      </c>
      <c r="AE137" s="34"/>
      <c r="AF137" s="28"/>
      <c r="AG137" s="29"/>
    </row>
    <row r="138" spans="1:34" s="30" customFormat="1" x14ac:dyDescent="0.3">
      <c r="A138" s="19" t="s">
        <v>31</v>
      </c>
      <c r="B138" s="20">
        <f>J138+L138+N138+P138+R138+T138+V138+X138+Z138+AB138+AD138+H138</f>
        <v>5700</v>
      </c>
      <c r="C138" s="32">
        <f>SUM(H138+J138+L138)</f>
        <v>0</v>
      </c>
      <c r="D138" s="33">
        <f>E138</f>
        <v>0</v>
      </c>
      <c r="E138" s="32">
        <f>SUM(I138,K138,M138,O138,Q138,S138,U138,W138,Y138,AA138,AC138,AE138)</f>
        <v>0</v>
      </c>
      <c r="F138" s="20">
        <f>IFERROR(E138/B138*100,0)</f>
        <v>0</v>
      </c>
      <c r="G138" s="20">
        <f>IFERROR(E138/C138*100,0)</f>
        <v>0</v>
      </c>
      <c r="H138" s="34"/>
      <c r="I138" s="34"/>
      <c r="J138" s="34"/>
      <c r="K138" s="34"/>
      <c r="L138" s="34"/>
      <c r="M138" s="34"/>
      <c r="N138" s="34"/>
      <c r="O138" s="34"/>
      <c r="P138" s="34">
        <v>5700</v>
      </c>
      <c r="Q138" s="34"/>
      <c r="R138" s="34"/>
      <c r="S138" s="34"/>
      <c r="T138" s="34"/>
      <c r="U138" s="34"/>
      <c r="V138" s="34"/>
      <c r="W138" s="34"/>
      <c r="X138" s="34"/>
      <c r="Y138" s="34"/>
      <c r="Z138" s="34"/>
      <c r="AA138" s="34"/>
      <c r="AB138" s="34"/>
      <c r="AC138" s="34"/>
      <c r="AD138" s="34"/>
      <c r="AE138" s="34"/>
      <c r="AF138" s="28"/>
      <c r="AG138" s="29">
        <f t="shared" si="79"/>
        <v>0</v>
      </c>
    </row>
    <row r="139" spans="1:34" s="30" customFormat="1" ht="131.25" x14ac:dyDescent="0.3">
      <c r="A139" s="19" t="s">
        <v>57</v>
      </c>
      <c r="B139" s="25"/>
      <c r="C139" s="40"/>
      <c r="D139" s="40"/>
      <c r="E139" s="40"/>
      <c r="F139" s="40"/>
      <c r="G139" s="40"/>
      <c r="H139" s="34"/>
      <c r="I139" s="34"/>
      <c r="J139" s="34"/>
      <c r="K139" s="34"/>
      <c r="L139" s="34"/>
      <c r="M139" s="34"/>
      <c r="N139" s="34"/>
      <c r="O139" s="34"/>
      <c r="P139" s="34"/>
      <c r="Q139" s="34"/>
      <c r="R139" s="41"/>
      <c r="S139" s="34"/>
      <c r="T139" s="34"/>
      <c r="U139" s="34"/>
      <c r="V139" s="34"/>
      <c r="W139" s="34"/>
      <c r="X139" s="34"/>
      <c r="Y139" s="34"/>
      <c r="Z139" s="34"/>
      <c r="AA139" s="34"/>
      <c r="AB139" s="34"/>
      <c r="AC139" s="34"/>
      <c r="AD139" s="34"/>
      <c r="AE139" s="34"/>
      <c r="AF139" s="28"/>
      <c r="AG139" s="29">
        <f t="shared" si="79"/>
        <v>0</v>
      </c>
    </row>
    <row r="140" spans="1:34" s="30" customFormat="1" x14ac:dyDescent="0.3">
      <c r="A140" s="24" t="s">
        <v>27</v>
      </c>
      <c r="B140" s="25">
        <f>B142+B143+B141+B144</f>
        <v>2163.5973199999999</v>
      </c>
      <c r="C140" s="25">
        <f>C142+C143+C141+C144</f>
        <v>3.8973200000000001</v>
      </c>
      <c r="D140" s="25">
        <f>D142+D143+D141+D144</f>
        <v>3.9</v>
      </c>
      <c r="E140" s="25">
        <f>E142+E143+E141+E144</f>
        <v>3.9</v>
      </c>
      <c r="F140" s="25">
        <f>IFERROR(E140/B140*100,0)</f>
        <v>0.18025535361635595</v>
      </c>
      <c r="G140" s="25">
        <f>IFERROR(E140/C140*100,0)</f>
        <v>100.06876520275472</v>
      </c>
      <c r="H140" s="25">
        <f t="shared" ref="H140:AE140" si="85">H142+H143+H141+H144</f>
        <v>0</v>
      </c>
      <c r="I140" s="25">
        <f t="shared" si="85"/>
        <v>0</v>
      </c>
      <c r="J140" s="25">
        <f t="shared" si="85"/>
        <v>0</v>
      </c>
      <c r="K140" s="25">
        <f t="shared" si="85"/>
        <v>0</v>
      </c>
      <c r="L140" s="25">
        <f t="shared" si="85"/>
        <v>0</v>
      </c>
      <c r="M140" s="25">
        <f t="shared" si="85"/>
        <v>0</v>
      </c>
      <c r="N140" s="25">
        <f t="shared" si="85"/>
        <v>3.8973200000000001</v>
      </c>
      <c r="O140" s="25">
        <f t="shared" si="85"/>
        <v>3.9</v>
      </c>
      <c r="P140" s="25">
        <f t="shared" si="85"/>
        <v>653.79999999999995</v>
      </c>
      <c r="Q140" s="25">
        <f t="shared" si="85"/>
        <v>0</v>
      </c>
      <c r="R140" s="25">
        <f t="shared" si="85"/>
        <v>565.6</v>
      </c>
      <c r="S140" s="25">
        <f t="shared" si="85"/>
        <v>0</v>
      </c>
      <c r="T140" s="25">
        <f t="shared" si="85"/>
        <v>323.5</v>
      </c>
      <c r="U140" s="25">
        <f t="shared" si="85"/>
        <v>0</v>
      </c>
      <c r="V140" s="25">
        <f t="shared" si="85"/>
        <v>422.8</v>
      </c>
      <c r="W140" s="25">
        <f t="shared" si="85"/>
        <v>0</v>
      </c>
      <c r="X140" s="25">
        <f t="shared" si="85"/>
        <v>194</v>
      </c>
      <c r="Y140" s="25">
        <f t="shared" si="85"/>
        <v>0</v>
      </c>
      <c r="Z140" s="25">
        <f t="shared" si="85"/>
        <v>0</v>
      </c>
      <c r="AA140" s="25">
        <f t="shared" si="85"/>
        <v>0</v>
      </c>
      <c r="AB140" s="25">
        <f t="shared" si="85"/>
        <v>0</v>
      </c>
      <c r="AC140" s="25">
        <f t="shared" si="85"/>
        <v>0</v>
      </c>
      <c r="AD140" s="25">
        <f t="shared" si="85"/>
        <v>0</v>
      </c>
      <c r="AE140" s="25">
        <f t="shared" si="85"/>
        <v>0</v>
      </c>
      <c r="AF140" s="28"/>
      <c r="AG140" s="29">
        <f t="shared" si="79"/>
        <v>-1.7053025658242404E-13</v>
      </c>
    </row>
    <row r="141" spans="1:34" x14ac:dyDescent="0.3">
      <c r="A141" s="31" t="s">
        <v>28</v>
      </c>
      <c r="B141" s="20"/>
      <c r="C141" s="37"/>
      <c r="D141" s="38"/>
      <c r="E141" s="37"/>
      <c r="F141" s="36"/>
      <c r="G141" s="36"/>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3"/>
      <c r="AG141" s="13">
        <f t="shared" si="79"/>
        <v>0</v>
      </c>
    </row>
    <row r="142" spans="1:34" x14ac:dyDescent="0.3">
      <c r="A142" s="31" t="s">
        <v>29</v>
      </c>
      <c r="B142" s="20"/>
      <c r="C142" s="37"/>
      <c r="D142" s="38"/>
      <c r="E142" s="37"/>
      <c r="F142" s="36"/>
      <c r="G142" s="36"/>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3"/>
      <c r="AG142" s="13">
        <f t="shared" si="79"/>
        <v>0</v>
      </c>
    </row>
    <row r="143" spans="1:34" x14ac:dyDescent="0.3">
      <c r="A143" s="35" t="s">
        <v>30</v>
      </c>
      <c r="B143" s="36">
        <f>J143+L143+N143+P143+R143+T143+V143+X143+Z143+AB143+AD143+H143</f>
        <v>2163.5973199999999</v>
      </c>
      <c r="C143" s="37">
        <f>H143+J143+L143+N143</f>
        <v>3.8973200000000001</v>
      </c>
      <c r="D143" s="38">
        <f>E143</f>
        <v>3.9</v>
      </c>
      <c r="E143" s="37">
        <f>SUM(I143,K143,M143,O143,Q143,S143,U143,W143,Y143,AA143,AC143,AE143)</f>
        <v>3.9</v>
      </c>
      <c r="F143" s="36">
        <f>IFERROR(E143/B143*100,0)</f>
        <v>0.18025535361635595</v>
      </c>
      <c r="G143" s="36">
        <f>IFERROR(E143/C143*100,0)</f>
        <v>100.06876520275472</v>
      </c>
      <c r="H143" s="22"/>
      <c r="I143" s="22"/>
      <c r="J143" s="22"/>
      <c r="K143" s="22"/>
      <c r="L143" s="22"/>
      <c r="M143" s="22"/>
      <c r="N143" s="22">
        <v>3.8973200000000001</v>
      </c>
      <c r="O143" s="22">
        <v>3.9</v>
      </c>
      <c r="P143" s="22">
        <v>653.79999999999995</v>
      </c>
      <c r="Q143" s="22"/>
      <c r="R143" s="22">
        <v>565.6</v>
      </c>
      <c r="S143" s="22"/>
      <c r="T143" s="22">
        <v>323.5</v>
      </c>
      <c r="U143" s="22"/>
      <c r="V143" s="22">
        <v>422.8</v>
      </c>
      <c r="W143" s="22"/>
      <c r="X143" s="22">
        <v>194</v>
      </c>
      <c r="Y143" s="22"/>
      <c r="Z143" s="22"/>
      <c r="AA143" s="22"/>
      <c r="AB143" s="22"/>
      <c r="AC143" s="22"/>
      <c r="AD143" s="22"/>
      <c r="AE143" s="22"/>
      <c r="AF143" s="23"/>
      <c r="AG143" s="13">
        <f t="shared" si="79"/>
        <v>-1.7053025658242404E-13</v>
      </c>
    </row>
    <row r="144" spans="1:34" x14ac:dyDescent="0.3">
      <c r="A144" s="75" t="s">
        <v>31</v>
      </c>
      <c r="B144" s="36"/>
      <c r="C144" s="37"/>
      <c r="D144" s="38"/>
      <c r="E144" s="37"/>
      <c r="F144" s="36"/>
      <c r="G144" s="36"/>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3"/>
      <c r="AG144" s="13">
        <f t="shared" si="79"/>
        <v>0</v>
      </c>
    </row>
    <row r="145" spans="1:33" x14ac:dyDescent="0.3">
      <c r="A145" s="117" t="s">
        <v>58</v>
      </c>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9"/>
      <c r="AG145" s="13">
        <f t="shared" si="79"/>
        <v>0</v>
      </c>
    </row>
    <row r="146" spans="1:33" x14ac:dyDescent="0.3">
      <c r="A146" s="117" t="s">
        <v>34</v>
      </c>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9"/>
      <c r="AG146" s="13">
        <f t="shared" si="79"/>
        <v>0</v>
      </c>
    </row>
    <row r="147" spans="1:33" ht="120.75" customHeight="1" x14ac:dyDescent="0.3">
      <c r="A147" s="45" t="s">
        <v>59</v>
      </c>
      <c r="B147" s="76"/>
      <c r="C147" s="77"/>
      <c r="D147" s="77"/>
      <c r="E147" s="77"/>
      <c r="F147" s="77"/>
      <c r="G147" s="77"/>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12"/>
      <c r="AG147" s="13">
        <f t="shared" si="79"/>
        <v>0</v>
      </c>
    </row>
    <row r="148" spans="1:33" x14ac:dyDescent="0.3">
      <c r="A148" s="14" t="s">
        <v>27</v>
      </c>
      <c r="B148" s="15">
        <f>B149+B150+B151</f>
        <v>0</v>
      </c>
      <c r="C148" s="15">
        <f>C149+C150+C151</f>
        <v>0</v>
      </c>
      <c r="D148" s="15">
        <f>D149+D150+D151</f>
        <v>0</v>
      </c>
      <c r="E148" s="15">
        <f>E149+E150+E151</f>
        <v>0</v>
      </c>
      <c r="F148" s="18">
        <f>IFERROR(E148/B148*100,0)</f>
        <v>0</v>
      </c>
      <c r="G148" s="18">
        <f>IFERROR(E148/C148*100,0)</f>
        <v>0</v>
      </c>
      <c r="H148" s="15">
        <f t="shared" ref="H148:AE148" si="86">H149+H150+H151</f>
        <v>0</v>
      </c>
      <c r="I148" s="15">
        <f t="shared" si="86"/>
        <v>0</v>
      </c>
      <c r="J148" s="15">
        <f t="shared" si="86"/>
        <v>0</v>
      </c>
      <c r="K148" s="15">
        <f t="shared" si="86"/>
        <v>0</v>
      </c>
      <c r="L148" s="15">
        <f t="shared" si="86"/>
        <v>0</v>
      </c>
      <c r="M148" s="15">
        <f t="shared" si="86"/>
        <v>0</v>
      </c>
      <c r="N148" s="15">
        <f t="shared" si="86"/>
        <v>0</v>
      </c>
      <c r="O148" s="15">
        <f t="shared" si="86"/>
        <v>0</v>
      </c>
      <c r="P148" s="15">
        <f t="shared" si="86"/>
        <v>0</v>
      </c>
      <c r="Q148" s="15">
        <f t="shared" si="86"/>
        <v>0</v>
      </c>
      <c r="R148" s="15">
        <f t="shared" si="86"/>
        <v>0</v>
      </c>
      <c r="S148" s="15">
        <f t="shared" si="86"/>
        <v>0</v>
      </c>
      <c r="T148" s="15">
        <f t="shared" si="86"/>
        <v>0</v>
      </c>
      <c r="U148" s="15">
        <f t="shared" si="86"/>
        <v>0</v>
      </c>
      <c r="V148" s="15">
        <f t="shared" si="86"/>
        <v>0</v>
      </c>
      <c r="W148" s="15">
        <f t="shared" si="86"/>
        <v>0</v>
      </c>
      <c r="X148" s="15">
        <f t="shared" si="86"/>
        <v>0</v>
      </c>
      <c r="Y148" s="15">
        <f t="shared" si="86"/>
        <v>0</v>
      </c>
      <c r="Z148" s="15">
        <f t="shared" si="86"/>
        <v>0</v>
      </c>
      <c r="AA148" s="15">
        <f t="shared" si="86"/>
        <v>0</v>
      </c>
      <c r="AB148" s="15">
        <f t="shared" si="86"/>
        <v>0</v>
      </c>
      <c r="AC148" s="15">
        <f t="shared" si="86"/>
        <v>0</v>
      </c>
      <c r="AD148" s="15">
        <f t="shared" si="86"/>
        <v>0</v>
      </c>
      <c r="AE148" s="15">
        <f t="shared" si="86"/>
        <v>0</v>
      </c>
      <c r="AF148" s="12"/>
      <c r="AG148" s="13">
        <f t="shared" si="79"/>
        <v>0</v>
      </c>
    </row>
    <row r="149" spans="1:33" x14ac:dyDescent="0.3">
      <c r="A149" s="17" t="s">
        <v>28</v>
      </c>
      <c r="B149" s="18">
        <f>B155</f>
        <v>0</v>
      </c>
      <c r="C149" s="18">
        <f t="shared" ref="C149:E149" si="87">C155</f>
        <v>0</v>
      </c>
      <c r="D149" s="18">
        <f t="shared" si="87"/>
        <v>0</v>
      </c>
      <c r="E149" s="18">
        <f t="shared" si="87"/>
        <v>0</v>
      </c>
      <c r="F149" s="18">
        <f>IFERROR(E149/B149*100,0)</f>
        <v>0</v>
      </c>
      <c r="G149" s="18">
        <f>IFERROR(E149/C149*100,0)</f>
        <v>0</v>
      </c>
      <c r="H149" s="18">
        <f t="shared" ref="H149:AE152" si="88">H155</f>
        <v>0</v>
      </c>
      <c r="I149" s="18">
        <f t="shared" si="88"/>
        <v>0</v>
      </c>
      <c r="J149" s="18">
        <f t="shared" si="88"/>
        <v>0</v>
      </c>
      <c r="K149" s="18">
        <f t="shared" si="88"/>
        <v>0</v>
      </c>
      <c r="L149" s="18">
        <f t="shared" si="88"/>
        <v>0</v>
      </c>
      <c r="M149" s="18">
        <f t="shared" si="88"/>
        <v>0</v>
      </c>
      <c r="N149" s="18">
        <f t="shared" si="88"/>
        <v>0</v>
      </c>
      <c r="O149" s="18">
        <f t="shared" si="88"/>
        <v>0</v>
      </c>
      <c r="P149" s="18">
        <f t="shared" si="88"/>
        <v>0</v>
      </c>
      <c r="Q149" s="18">
        <f t="shared" si="88"/>
        <v>0</v>
      </c>
      <c r="R149" s="18">
        <f t="shared" si="88"/>
        <v>0</v>
      </c>
      <c r="S149" s="18">
        <f t="shared" si="88"/>
        <v>0</v>
      </c>
      <c r="T149" s="18">
        <f t="shared" si="88"/>
        <v>0</v>
      </c>
      <c r="U149" s="18">
        <f t="shared" si="88"/>
        <v>0</v>
      </c>
      <c r="V149" s="18">
        <f t="shared" si="88"/>
        <v>0</v>
      </c>
      <c r="W149" s="18">
        <f t="shared" si="88"/>
        <v>0</v>
      </c>
      <c r="X149" s="18">
        <f t="shared" si="88"/>
        <v>0</v>
      </c>
      <c r="Y149" s="18">
        <f t="shared" si="88"/>
        <v>0</v>
      </c>
      <c r="Z149" s="18">
        <f t="shared" si="88"/>
        <v>0</v>
      </c>
      <c r="AA149" s="18">
        <f t="shared" si="88"/>
        <v>0</v>
      </c>
      <c r="AB149" s="18">
        <f t="shared" si="88"/>
        <v>0</v>
      </c>
      <c r="AC149" s="18">
        <f t="shared" si="88"/>
        <v>0</v>
      </c>
      <c r="AD149" s="18">
        <f t="shared" si="88"/>
        <v>0</v>
      </c>
      <c r="AE149" s="18">
        <f t="shared" si="88"/>
        <v>0</v>
      </c>
      <c r="AF149" s="12"/>
      <c r="AG149" s="13">
        <f t="shared" si="79"/>
        <v>0</v>
      </c>
    </row>
    <row r="150" spans="1:33" x14ac:dyDescent="0.3">
      <c r="A150" s="17" t="s">
        <v>29</v>
      </c>
      <c r="B150" s="18">
        <f t="shared" ref="B150:E152" si="89">B156</f>
        <v>0</v>
      </c>
      <c r="C150" s="18">
        <f t="shared" si="89"/>
        <v>0</v>
      </c>
      <c r="D150" s="18">
        <f t="shared" si="89"/>
        <v>0</v>
      </c>
      <c r="E150" s="18">
        <f t="shared" si="89"/>
        <v>0</v>
      </c>
      <c r="F150" s="18"/>
      <c r="G150" s="18"/>
      <c r="H150" s="18">
        <f t="shared" si="88"/>
        <v>0</v>
      </c>
      <c r="I150" s="18">
        <f t="shared" si="88"/>
        <v>0</v>
      </c>
      <c r="J150" s="18">
        <f t="shared" si="88"/>
        <v>0</v>
      </c>
      <c r="K150" s="18">
        <f t="shared" si="88"/>
        <v>0</v>
      </c>
      <c r="L150" s="18">
        <f t="shared" si="88"/>
        <v>0</v>
      </c>
      <c r="M150" s="18">
        <f t="shared" si="88"/>
        <v>0</v>
      </c>
      <c r="N150" s="18">
        <f t="shared" si="88"/>
        <v>0</v>
      </c>
      <c r="O150" s="18">
        <f t="shared" si="88"/>
        <v>0</v>
      </c>
      <c r="P150" s="18">
        <f t="shared" si="88"/>
        <v>0</v>
      </c>
      <c r="Q150" s="18">
        <f t="shared" si="88"/>
        <v>0</v>
      </c>
      <c r="R150" s="18">
        <f t="shared" si="88"/>
        <v>0</v>
      </c>
      <c r="S150" s="18">
        <f t="shared" si="88"/>
        <v>0</v>
      </c>
      <c r="T150" s="18">
        <f t="shared" si="88"/>
        <v>0</v>
      </c>
      <c r="U150" s="18">
        <f t="shared" si="88"/>
        <v>0</v>
      </c>
      <c r="V150" s="18">
        <f t="shared" si="88"/>
        <v>0</v>
      </c>
      <c r="W150" s="18">
        <f t="shared" si="88"/>
        <v>0</v>
      </c>
      <c r="X150" s="18">
        <f t="shared" si="88"/>
        <v>0</v>
      </c>
      <c r="Y150" s="18">
        <f t="shared" si="88"/>
        <v>0</v>
      </c>
      <c r="Z150" s="18">
        <f t="shared" si="88"/>
        <v>0</v>
      </c>
      <c r="AA150" s="18">
        <f t="shared" si="88"/>
        <v>0</v>
      </c>
      <c r="AB150" s="18">
        <f t="shared" si="88"/>
        <v>0</v>
      </c>
      <c r="AC150" s="18">
        <f t="shared" si="88"/>
        <v>0</v>
      </c>
      <c r="AD150" s="18">
        <f t="shared" si="88"/>
        <v>0</v>
      </c>
      <c r="AE150" s="18">
        <f t="shared" si="88"/>
        <v>0</v>
      </c>
      <c r="AF150" s="12"/>
      <c r="AG150" s="13">
        <f t="shared" si="79"/>
        <v>0</v>
      </c>
    </row>
    <row r="151" spans="1:33" x14ac:dyDescent="0.3">
      <c r="A151" s="17" t="s">
        <v>30</v>
      </c>
      <c r="B151" s="18">
        <f t="shared" si="89"/>
        <v>0</v>
      </c>
      <c r="C151" s="18">
        <f t="shared" si="89"/>
        <v>0</v>
      </c>
      <c r="D151" s="18">
        <f t="shared" si="89"/>
        <v>0</v>
      </c>
      <c r="E151" s="18">
        <f t="shared" si="89"/>
        <v>0</v>
      </c>
      <c r="F151" s="18">
        <f>IFERROR(E151/B151*100,0)</f>
        <v>0</v>
      </c>
      <c r="G151" s="18">
        <f>IFERROR(E151/C151*100,0)</f>
        <v>0</v>
      </c>
      <c r="H151" s="18">
        <f t="shared" si="88"/>
        <v>0</v>
      </c>
      <c r="I151" s="18">
        <f t="shared" si="88"/>
        <v>0</v>
      </c>
      <c r="J151" s="18">
        <f t="shared" si="88"/>
        <v>0</v>
      </c>
      <c r="K151" s="18">
        <f t="shared" si="88"/>
        <v>0</v>
      </c>
      <c r="L151" s="18">
        <f t="shared" si="88"/>
        <v>0</v>
      </c>
      <c r="M151" s="18">
        <f t="shared" si="88"/>
        <v>0</v>
      </c>
      <c r="N151" s="18">
        <f t="shared" si="88"/>
        <v>0</v>
      </c>
      <c r="O151" s="18">
        <f t="shared" si="88"/>
        <v>0</v>
      </c>
      <c r="P151" s="18">
        <f t="shared" si="88"/>
        <v>0</v>
      </c>
      <c r="Q151" s="18">
        <f t="shared" si="88"/>
        <v>0</v>
      </c>
      <c r="R151" s="18">
        <f t="shared" si="88"/>
        <v>0</v>
      </c>
      <c r="S151" s="18">
        <f t="shared" si="88"/>
        <v>0</v>
      </c>
      <c r="T151" s="18">
        <f t="shared" si="88"/>
        <v>0</v>
      </c>
      <c r="U151" s="18">
        <f t="shared" si="88"/>
        <v>0</v>
      </c>
      <c r="V151" s="18">
        <f t="shared" si="88"/>
        <v>0</v>
      </c>
      <c r="W151" s="18">
        <f t="shared" si="88"/>
        <v>0</v>
      </c>
      <c r="X151" s="18">
        <f t="shared" si="88"/>
        <v>0</v>
      </c>
      <c r="Y151" s="18">
        <f t="shared" si="88"/>
        <v>0</v>
      </c>
      <c r="Z151" s="18">
        <f t="shared" si="88"/>
        <v>0</v>
      </c>
      <c r="AA151" s="18">
        <f t="shared" si="88"/>
        <v>0</v>
      </c>
      <c r="AB151" s="18">
        <f t="shared" si="88"/>
        <v>0</v>
      </c>
      <c r="AC151" s="18">
        <f t="shared" si="88"/>
        <v>0</v>
      </c>
      <c r="AD151" s="18">
        <f t="shared" si="88"/>
        <v>0</v>
      </c>
      <c r="AE151" s="18">
        <f t="shared" si="88"/>
        <v>0</v>
      </c>
      <c r="AF151" s="12"/>
      <c r="AG151" s="13">
        <f t="shared" si="79"/>
        <v>0</v>
      </c>
    </row>
    <row r="152" spans="1:33" x14ac:dyDescent="0.3">
      <c r="A152" s="17" t="s">
        <v>31</v>
      </c>
      <c r="B152" s="18">
        <f t="shared" si="89"/>
        <v>0</v>
      </c>
      <c r="C152" s="18">
        <f t="shared" si="89"/>
        <v>0</v>
      </c>
      <c r="D152" s="18">
        <f t="shared" si="89"/>
        <v>0</v>
      </c>
      <c r="E152" s="18">
        <f t="shared" si="89"/>
        <v>0</v>
      </c>
      <c r="F152" s="18">
        <f>IFERROR(E152/B152*100,0)</f>
        <v>0</v>
      </c>
      <c r="G152" s="18">
        <f>IFERROR(E152/C152*100,0)</f>
        <v>0</v>
      </c>
      <c r="H152" s="18">
        <f t="shared" si="88"/>
        <v>0</v>
      </c>
      <c r="I152" s="18">
        <f t="shared" si="88"/>
        <v>0</v>
      </c>
      <c r="J152" s="18">
        <f t="shared" si="88"/>
        <v>0</v>
      </c>
      <c r="K152" s="18">
        <f t="shared" si="88"/>
        <v>0</v>
      </c>
      <c r="L152" s="18">
        <f t="shared" si="88"/>
        <v>0</v>
      </c>
      <c r="M152" s="18">
        <f t="shared" si="88"/>
        <v>0</v>
      </c>
      <c r="N152" s="18">
        <f t="shared" si="88"/>
        <v>0</v>
      </c>
      <c r="O152" s="18">
        <f t="shared" si="88"/>
        <v>0</v>
      </c>
      <c r="P152" s="18">
        <f t="shared" si="88"/>
        <v>0</v>
      </c>
      <c r="Q152" s="18">
        <f t="shared" si="88"/>
        <v>0</v>
      </c>
      <c r="R152" s="18">
        <f t="shared" si="88"/>
        <v>0</v>
      </c>
      <c r="S152" s="18">
        <f t="shared" si="88"/>
        <v>0</v>
      </c>
      <c r="T152" s="18">
        <f t="shared" si="88"/>
        <v>0</v>
      </c>
      <c r="U152" s="18">
        <f t="shared" si="88"/>
        <v>0</v>
      </c>
      <c r="V152" s="18">
        <f t="shared" si="88"/>
        <v>0</v>
      </c>
      <c r="W152" s="18">
        <f t="shared" si="88"/>
        <v>0</v>
      </c>
      <c r="X152" s="18">
        <f t="shared" si="88"/>
        <v>0</v>
      </c>
      <c r="Y152" s="18">
        <f t="shared" si="88"/>
        <v>0</v>
      </c>
      <c r="Z152" s="18">
        <f t="shared" si="88"/>
        <v>0</v>
      </c>
      <c r="AA152" s="18">
        <f t="shared" si="88"/>
        <v>0</v>
      </c>
      <c r="AB152" s="18">
        <f t="shared" si="88"/>
        <v>0</v>
      </c>
      <c r="AC152" s="18">
        <f t="shared" si="88"/>
        <v>0</v>
      </c>
      <c r="AD152" s="18">
        <f t="shared" si="88"/>
        <v>0</v>
      </c>
      <c r="AE152" s="18">
        <f t="shared" si="88"/>
        <v>0</v>
      </c>
      <c r="AF152" s="12"/>
      <c r="AG152" s="13">
        <f t="shared" si="79"/>
        <v>0</v>
      </c>
    </row>
    <row r="153" spans="1:33" ht="37.5" x14ac:dyDescent="0.3">
      <c r="A153" s="78" t="s">
        <v>60</v>
      </c>
      <c r="B153" s="52"/>
      <c r="C153" s="53"/>
      <c r="D153" s="53"/>
      <c r="E153" s="53"/>
      <c r="F153" s="53"/>
      <c r="G153" s="5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3"/>
      <c r="AG153" s="13">
        <f t="shared" si="79"/>
        <v>0</v>
      </c>
    </row>
    <row r="154" spans="1:33" x14ac:dyDescent="0.3">
      <c r="A154" s="59" t="s">
        <v>27</v>
      </c>
      <c r="B154" s="58">
        <f>B156+B157+B155+B158</f>
        <v>0</v>
      </c>
      <c r="C154" s="58">
        <f>C156+C157+C155+C158</f>
        <v>0</v>
      </c>
      <c r="D154" s="58">
        <f>D156+D157+D155+D158</f>
        <v>0</v>
      </c>
      <c r="E154" s="58">
        <f>E156+E157+E155+E158</f>
        <v>0</v>
      </c>
      <c r="F154" s="58">
        <f>IFERROR(E154/B154*100,0)</f>
        <v>0</v>
      </c>
      <c r="G154" s="58">
        <f>IFERROR(E154/C154*100,0)</f>
        <v>0</v>
      </c>
      <c r="H154" s="58">
        <f t="shared" ref="H154:AE154" si="90">H156+H157+H155+H158</f>
        <v>0</v>
      </c>
      <c r="I154" s="58">
        <f t="shared" si="90"/>
        <v>0</v>
      </c>
      <c r="J154" s="58">
        <f t="shared" si="90"/>
        <v>0</v>
      </c>
      <c r="K154" s="58">
        <f t="shared" si="90"/>
        <v>0</v>
      </c>
      <c r="L154" s="58">
        <f t="shared" si="90"/>
        <v>0</v>
      </c>
      <c r="M154" s="58">
        <f t="shared" si="90"/>
        <v>0</v>
      </c>
      <c r="N154" s="58">
        <f t="shared" si="90"/>
        <v>0</v>
      </c>
      <c r="O154" s="58">
        <f t="shared" si="90"/>
        <v>0</v>
      </c>
      <c r="P154" s="58">
        <f t="shared" si="90"/>
        <v>0</v>
      </c>
      <c r="Q154" s="58">
        <f t="shared" si="90"/>
        <v>0</v>
      </c>
      <c r="R154" s="58">
        <f t="shared" si="90"/>
        <v>0</v>
      </c>
      <c r="S154" s="58">
        <f t="shared" si="90"/>
        <v>0</v>
      </c>
      <c r="T154" s="58">
        <f t="shared" si="90"/>
        <v>0</v>
      </c>
      <c r="U154" s="58">
        <f t="shared" si="90"/>
        <v>0</v>
      </c>
      <c r="V154" s="58">
        <f t="shared" si="90"/>
        <v>0</v>
      </c>
      <c r="W154" s="58">
        <f t="shared" si="90"/>
        <v>0</v>
      </c>
      <c r="X154" s="58">
        <f t="shared" si="90"/>
        <v>0</v>
      </c>
      <c r="Y154" s="58">
        <f t="shared" si="90"/>
        <v>0</v>
      </c>
      <c r="Z154" s="58">
        <f t="shared" si="90"/>
        <v>0</v>
      </c>
      <c r="AA154" s="58">
        <f t="shared" si="90"/>
        <v>0</v>
      </c>
      <c r="AB154" s="58">
        <f t="shared" si="90"/>
        <v>0</v>
      </c>
      <c r="AC154" s="58">
        <f t="shared" si="90"/>
        <v>0</v>
      </c>
      <c r="AD154" s="58">
        <f t="shared" si="90"/>
        <v>0</v>
      </c>
      <c r="AE154" s="58">
        <f t="shared" si="90"/>
        <v>0</v>
      </c>
      <c r="AF154" s="23"/>
      <c r="AG154" s="13">
        <f t="shared" si="79"/>
        <v>0</v>
      </c>
    </row>
    <row r="155" spans="1:33" x14ac:dyDescent="0.3">
      <c r="A155" s="35" t="s">
        <v>28</v>
      </c>
      <c r="B155" s="36"/>
      <c r="C155" s="37"/>
      <c r="D155" s="38"/>
      <c r="E155" s="37"/>
      <c r="F155" s="36"/>
      <c r="G155" s="36"/>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3"/>
      <c r="AG155" s="13">
        <f t="shared" si="79"/>
        <v>0</v>
      </c>
    </row>
    <row r="156" spans="1:33" x14ac:dyDescent="0.3">
      <c r="A156" s="35" t="s">
        <v>29</v>
      </c>
      <c r="B156" s="36"/>
      <c r="C156" s="37"/>
      <c r="D156" s="38"/>
      <c r="E156" s="37"/>
      <c r="F156" s="36"/>
      <c r="G156" s="36"/>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3"/>
      <c r="AG156" s="13">
        <f t="shared" si="79"/>
        <v>0</v>
      </c>
    </row>
    <row r="157" spans="1:33" x14ac:dyDescent="0.3">
      <c r="A157" s="35" t="s">
        <v>30</v>
      </c>
      <c r="B157" s="36">
        <f>J157+L157+N157+P157+R157+T157+V157+X157+Z157+AB157+AD157+H157</f>
        <v>0</v>
      </c>
      <c r="C157" s="37">
        <f>SUM(H157)</f>
        <v>0</v>
      </c>
      <c r="D157" s="38">
        <f>E157</f>
        <v>0</v>
      </c>
      <c r="E157" s="37">
        <f>SUM(I157,K157,M157,O157,Q157,S157,U157,W157,Y157,AA157,AC157,AE157)</f>
        <v>0</v>
      </c>
      <c r="F157" s="36">
        <f>IFERROR(E157/B157*100,0)</f>
        <v>0</v>
      </c>
      <c r="G157" s="36">
        <f>IFERROR(E157/C157*100,0)</f>
        <v>0</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3"/>
      <c r="AG157" s="13">
        <f t="shared" si="79"/>
        <v>0</v>
      </c>
    </row>
    <row r="158" spans="1:33" x14ac:dyDescent="0.3">
      <c r="A158" s="75" t="s">
        <v>31</v>
      </c>
      <c r="B158" s="36"/>
      <c r="C158" s="37"/>
      <c r="D158" s="38"/>
      <c r="E158" s="37"/>
      <c r="F158" s="36"/>
      <c r="G158" s="36"/>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3"/>
      <c r="AG158" s="13">
        <f t="shared" si="79"/>
        <v>0</v>
      </c>
    </row>
    <row r="159" spans="1:33" x14ac:dyDescent="0.3">
      <c r="A159" s="117" t="s">
        <v>61</v>
      </c>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9"/>
      <c r="AG159" s="13">
        <f t="shared" si="79"/>
        <v>0</v>
      </c>
    </row>
    <row r="160" spans="1:33" s="8" customFormat="1" x14ac:dyDescent="0.3">
      <c r="A160" s="117" t="s">
        <v>25</v>
      </c>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9"/>
    </row>
    <row r="161" spans="1:33" ht="56.25" customHeight="1" x14ac:dyDescent="0.3">
      <c r="A161" s="9" t="s">
        <v>62</v>
      </c>
      <c r="B161" s="10"/>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2"/>
      <c r="AG161" s="13">
        <f>B161-H161-J161-L161-N161-P161-R161-T161-V161-X161-Z161-AB161-AD161</f>
        <v>0</v>
      </c>
    </row>
    <row r="162" spans="1:33" x14ac:dyDescent="0.3">
      <c r="A162" s="14" t="s">
        <v>27</v>
      </c>
      <c r="B162" s="15">
        <f>B163+B164+B165+B166</f>
        <v>11</v>
      </c>
      <c r="C162" s="15">
        <f>C163+C164+C165+C166</f>
        <v>11</v>
      </c>
      <c r="D162" s="15">
        <f>D163+D164+D165+D166</f>
        <v>11</v>
      </c>
      <c r="E162" s="15">
        <f>E163+E164+E165+E166</f>
        <v>11</v>
      </c>
      <c r="F162" s="16">
        <f t="shared" ref="F162:F166" si="91">IFERROR(E162/B162*100,0)</f>
        <v>100</v>
      </c>
      <c r="G162" s="16">
        <f t="shared" ref="G162:G166" si="92">IFERROR(E162/C162*100,0)</f>
        <v>100</v>
      </c>
      <c r="H162" s="15">
        <f>H163+H164+H165+H166</f>
        <v>2</v>
      </c>
      <c r="I162" s="15">
        <f t="shared" ref="I162:AE162" si="93">I163+I164+I165+I166</f>
        <v>2</v>
      </c>
      <c r="J162" s="15">
        <f t="shared" si="93"/>
        <v>1</v>
      </c>
      <c r="K162" s="15">
        <f t="shared" si="93"/>
        <v>1</v>
      </c>
      <c r="L162" s="15">
        <f t="shared" si="93"/>
        <v>8</v>
      </c>
      <c r="M162" s="15">
        <f t="shared" si="93"/>
        <v>8</v>
      </c>
      <c r="N162" s="15">
        <f t="shared" si="93"/>
        <v>0</v>
      </c>
      <c r="O162" s="15">
        <f t="shared" si="93"/>
        <v>0</v>
      </c>
      <c r="P162" s="15">
        <f t="shared" si="93"/>
        <v>0</v>
      </c>
      <c r="Q162" s="15">
        <f t="shared" si="93"/>
        <v>0</v>
      </c>
      <c r="R162" s="15">
        <f t="shared" si="93"/>
        <v>0</v>
      </c>
      <c r="S162" s="15">
        <f t="shared" si="93"/>
        <v>0</v>
      </c>
      <c r="T162" s="15">
        <f t="shared" si="93"/>
        <v>0</v>
      </c>
      <c r="U162" s="15">
        <f t="shared" si="93"/>
        <v>0</v>
      </c>
      <c r="V162" s="15">
        <f t="shared" si="93"/>
        <v>0</v>
      </c>
      <c r="W162" s="15">
        <f t="shared" si="93"/>
        <v>0</v>
      </c>
      <c r="X162" s="15">
        <f t="shared" si="93"/>
        <v>0</v>
      </c>
      <c r="Y162" s="15">
        <f t="shared" si="93"/>
        <v>0</v>
      </c>
      <c r="Z162" s="15">
        <f t="shared" si="93"/>
        <v>0</v>
      </c>
      <c r="AA162" s="15">
        <f t="shared" si="93"/>
        <v>0</v>
      </c>
      <c r="AB162" s="15">
        <f t="shared" si="93"/>
        <v>0</v>
      </c>
      <c r="AC162" s="15">
        <f t="shared" si="93"/>
        <v>0</v>
      </c>
      <c r="AD162" s="15">
        <f t="shared" si="93"/>
        <v>0</v>
      </c>
      <c r="AE162" s="15">
        <f t="shared" si="93"/>
        <v>0</v>
      </c>
      <c r="AF162" s="12"/>
      <c r="AG162" s="13">
        <f t="shared" ref="AG162:AG172" si="94">B162-H162-J162-L162-N162-P162-R162-T162-V162-X162-Z162-AB162-AD162</f>
        <v>0</v>
      </c>
    </row>
    <row r="163" spans="1:33" x14ac:dyDescent="0.3">
      <c r="A163" s="17" t="s">
        <v>28</v>
      </c>
      <c r="B163" s="18">
        <f>B169</f>
        <v>0</v>
      </c>
      <c r="C163" s="18">
        <f t="shared" ref="C163:E163" si="95">C169</f>
        <v>0</v>
      </c>
      <c r="D163" s="18">
        <f t="shared" si="95"/>
        <v>0</v>
      </c>
      <c r="E163" s="18">
        <f t="shared" si="95"/>
        <v>0</v>
      </c>
      <c r="F163" s="18">
        <f t="shared" si="91"/>
        <v>0</v>
      </c>
      <c r="G163" s="18">
        <f t="shared" si="92"/>
        <v>0</v>
      </c>
      <c r="H163" s="18">
        <f t="shared" ref="H163:AE166" si="96">H169</f>
        <v>0</v>
      </c>
      <c r="I163" s="18">
        <f t="shared" si="96"/>
        <v>0</v>
      </c>
      <c r="J163" s="18">
        <f t="shared" si="96"/>
        <v>0</v>
      </c>
      <c r="K163" s="18">
        <f t="shared" si="96"/>
        <v>0</v>
      </c>
      <c r="L163" s="18">
        <f t="shared" si="96"/>
        <v>0</v>
      </c>
      <c r="M163" s="18">
        <f t="shared" si="96"/>
        <v>0</v>
      </c>
      <c r="N163" s="18">
        <f t="shared" si="96"/>
        <v>0</v>
      </c>
      <c r="O163" s="18">
        <f t="shared" si="96"/>
        <v>0</v>
      </c>
      <c r="P163" s="18">
        <f t="shared" si="96"/>
        <v>0</v>
      </c>
      <c r="Q163" s="18">
        <f t="shared" si="96"/>
        <v>0</v>
      </c>
      <c r="R163" s="18">
        <f t="shared" si="96"/>
        <v>0</v>
      </c>
      <c r="S163" s="18">
        <f t="shared" si="96"/>
        <v>0</v>
      </c>
      <c r="T163" s="18">
        <f t="shared" si="96"/>
        <v>0</v>
      </c>
      <c r="U163" s="18">
        <f t="shared" si="96"/>
        <v>0</v>
      </c>
      <c r="V163" s="18">
        <f t="shared" si="96"/>
        <v>0</v>
      </c>
      <c r="W163" s="18">
        <f t="shared" si="96"/>
        <v>0</v>
      </c>
      <c r="X163" s="18">
        <f t="shared" si="96"/>
        <v>0</v>
      </c>
      <c r="Y163" s="18">
        <f t="shared" si="96"/>
        <v>0</v>
      </c>
      <c r="Z163" s="18">
        <f t="shared" si="96"/>
        <v>0</v>
      </c>
      <c r="AA163" s="18">
        <f t="shared" si="96"/>
        <v>0</v>
      </c>
      <c r="AB163" s="18">
        <f t="shared" si="96"/>
        <v>0</v>
      </c>
      <c r="AC163" s="18">
        <f t="shared" si="96"/>
        <v>0</v>
      </c>
      <c r="AD163" s="18">
        <f t="shared" si="96"/>
        <v>0</v>
      </c>
      <c r="AE163" s="18">
        <f t="shared" si="96"/>
        <v>0</v>
      </c>
      <c r="AF163" s="12"/>
      <c r="AG163" s="13">
        <f t="shared" si="94"/>
        <v>0</v>
      </c>
    </row>
    <row r="164" spans="1:33" x14ac:dyDescent="0.3">
      <c r="A164" s="17" t="s">
        <v>29</v>
      </c>
      <c r="B164" s="18">
        <f t="shared" ref="B164:E166" si="97">B170</f>
        <v>0</v>
      </c>
      <c r="C164" s="18">
        <f t="shared" si="97"/>
        <v>0</v>
      </c>
      <c r="D164" s="18">
        <f t="shared" si="97"/>
        <v>0</v>
      </c>
      <c r="E164" s="18">
        <f t="shared" si="97"/>
        <v>0</v>
      </c>
      <c r="F164" s="18">
        <f t="shared" si="91"/>
        <v>0</v>
      </c>
      <c r="G164" s="18">
        <f t="shared" si="92"/>
        <v>0</v>
      </c>
      <c r="H164" s="18">
        <f t="shared" si="96"/>
        <v>0</v>
      </c>
      <c r="I164" s="18">
        <f t="shared" si="96"/>
        <v>0</v>
      </c>
      <c r="J164" s="18">
        <f t="shared" si="96"/>
        <v>0</v>
      </c>
      <c r="K164" s="18">
        <f t="shared" si="96"/>
        <v>0</v>
      </c>
      <c r="L164" s="18">
        <f t="shared" si="96"/>
        <v>0</v>
      </c>
      <c r="M164" s="18">
        <f t="shared" si="96"/>
        <v>0</v>
      </c>
      <c r="N164" s="18">
        <f t="shared" si="96"/>
        <v>0</v>
      </c>
      <c r="O164" s="18">
        <f t="shared" si="96"/>
        <v>0</v>
      </c>
      <c r="P164" s="18">
        <f t="shared" si="96"/>
        <v>0</v>
      </c>
      <c r="Q164" s="18">
        <f t="shared" si="96"/>
        <v>0</v>
      </c>
      <c r="R164" s="18">
        <f t="shared" si="96"/>
        <v>0</v>
      </c>
      <c r="S164" s="18">
        <f t="shared" si="96"/>
        <v>0</v>
      </c>
      <c r="T164" s="18">
        <f t="shared" si="96"/>
        <v>0</v>
      </c>
      <c r="U164" s="18">
        <f t="shared" si="96"/>
        <v>0</v>
      </c>
      <c r="V164" s="18">
        <f t="shared" si="96"/>
        <v>0</v>
      </c>
      <c r="W164" s="18">
        <f t="shared" si="96"/>
        <v>0</v>
      </c>
      <c r="X164" s="18">
        <f t="shared" si="96"/>
        <v>0</v>
      </c>
      <c r="Y164" s="18">
        <f t="shared" si="96"/>
        <v>0</v>
      </c>
      <c r="Z164" s="18">
        <f t="shared" si="96"/>
        <v>0</v>
      </c>
      <c r="AA164" s="18">
        <f t="shared" si="96"/>
        <v>0</v>
      </c>
      <c r="AB164" s="18">
        <f t="shared" si="96"/>
        <v>0</v>
      </c>
      <c r="AC164" s="18">
        <f t="shared" si="96"/>
        <v>0</v>
      </c>
      <c r="AD164" s="18">
        <f t="shared" si="96"/>
        <v>0</v>
      </c>
      <c r="AE164" s="18">
        <f t="shared" si="96"/>
        <v>0</v>
      </c>
      <c r="AF164" s="12"/>
      <c r="AG164" s="13">
        <f t="shared" si="94"/>
        <v>0</v>
      </c>
    </row>
    <row r="165" spans="1:33" x14ac:dyDescent="0.3">
      <c r="A165" s="17" t="s">
        <v>30</v>
      </c>
      <c r="B165" s="20">
        <f t="shared" si="97"/>
        <v>11</v>
      </c>
      <c r="C165" s="18">
        <f t="shared" si="97"/>
        <v>11</v>
      </c>
      <c r="D165" s="18">
        <f t="shared" si="97"/>
        <v>11</v>
      </c>
      <c r="E165" s="18">
        <f t="shared" si="97"/>
        <v>11</v>
      </c>
      <c r="F165" s="18">
        <f t="shared" si="91"/>
        <v>100</v>
      </c>
      <c r="G165" s="18">
        <f t="shared" si="92"/>
        <v>100</v>
      </c>
      <c r="H165" s="18">
        <f t="shared" si="96"/>
        <v>2</v>
      </c>
      <c r="I165" s="18">
        <f t="shared" si="96"/>
        <v>2</v>
      </c>
      <c r="J165" s="18">
        <f t="shared" si="96"/>
        <v>1</v>
      </c>
      <c r="K165" s="18">
        <f t="shared" si="96"/>
        <v>1</v>
      </c>
      <c r="L165" s="18">
        <f t="shared" si="96"/>
        <v>8</v>
      </c>
      <c r="M165" s="18">
        <f t="shared" si="96"/>
        <v>8</v>
      </c>
      <c r="N165" s="18">
        <f t="shared" si="96"/>
        <v>0</v>
      </c>
      <c r="O165" s="18">
        <f t="shared" si="96"/>
        <v>0</v>
      </c>
      <c r="P165" s="18">
        <f t="shared" si="96"/>
        <v>0</v>
      </c>
      <c r="Q165" s="18">
        <f t="shared" si="96"/>
        <v>0</v>
      </c>
      <c r="R165" s="18">
        <f t="shared" si="96"/>
        <v>0</v>
      </c>
      <c r="S165" s="18">
        <f t="shared" si="96"/>
        <v>0</v>
      </c>
      <c r="T165" s="18">
        <f t="shared" si="96"/>
        <v>0</v>
      </c>
      <c r="U165" s="18">
        <f t="shared" si="96"/>
        <v>0</v>
      </c>
      <c r="V165" s="18">
        <f t="shared" si="96"/>
        <v>0</v>
      </c>
      <c r="W165" s="18">
        <f t="shared" si="96"/>
        <v>0</v>
      </c>
      <c r="X165" s="18">
        <f t="shared" si="96"/>
        <v>0</v>
      </c>
      <c r="Y165" s="18">
        <f t="shared" si="96"/>
        <v>0</v>
      </c>
      <c r="Z165" s="18">
        <f t="shared" si="96"/>
        <v>0</v>
      </c>
      <c r="AA165" s="18">
        <f t="shared" si="96"/>
        <v>0</v>
      </c>
      <c r="AB165" s="18">
        <f t="shared" si="96"/>
        <v>0</v>
      </c>
      <c r="AC165" s="18">
        <f t="shared" si="96"/>
        <v>0</v>
      </c>
      <c r="AD165" s="18">
        <f t="shared" si="96"/>
        <v>0</v>
      </c>
      <c r="AE165" s="18">
        <f t="shared" si="96"/>
        <v>0</v>
      </c>
      <c r="AF165" s="12"/>
      <c r="AG165" s="13">
        <f t="shared" si="94"/>
        <v>0</v>
      </c>
    </row>
    <row r="166" spans="1:33" x14ac:dyDescent="0.3">
      <c r="A166" s="17" t="s">
        <v>31</v>
      </c>
      <c r="B166" s="18">
        <f t="shared" si="97"/>
        <v>0</v>
      </c>
      <c r="C166" s="18">
        <f t="shared" si="97"/>
        <v>0</v>
      </c>
      <c r="D166" s="18">
        <f t="shared" si="97"/>
        <v>0</v>
      </c>
      <c r="E166" s="18">
        <f t="shared" si="97"/>
        <v>0</v>
      </c>
      <c r="F166" s="18">
        <f t="shared" si="91"/>
        <v>0</v>
      </c>
      <c r="G166" s="18">
        <f t="shared" si="92"/>
        <v>0</v>
      </c>
      <c r="H166" s="18">
        <f t="shared" si="96"/>
        <v>0</v>
      </c>
      <c r="I166" s="18">
        <f t="shared" si="96"/>
        <v>0</v>
      </c>
      <c r="J166" s="18">
        <f t="shared" si="96"/>
        <v>0</v>
      </c>
      <c r="K166" s="18">
        <f t="shared" si="96"/>
        <v>0</v>
      </c>
      <c r="L166" s="18">
        <f t="shared" si="96"/>
        <v>0</v>
      </c>
      <c r="M166" s="18">
        <f t="shared" si="96"/>
        <v>0</v>
      </c>
      <c r="N166" s="18">
        <f t="shared" si="96"/>
        <v>0</v>
      </c>
      <c r="O166" s="18">
        <f t="shared" si="96"/>
        <v>0</v>
      </c>
      <c r="P166" s="18">
        <f t="shared" si="96"/>
        <v>0</v>
      </c>
      <c r="Q166" s="18">
        <f t="shared" si="96"/>
        <v>0</v>
      </c>
      <c r="R166" s="18">
        <f t="shared" si="96"/>
        <v>0</v>
      </c>
      <c r="S166" s="18">
        <f t="shared" si="96"/>
        <v>0</v>
      </c>
      <c r="T166" s="18">
        <f t="shared" si="96"/>
        <v>0</v>
      </c>
      <c r="U166" s="18">
        <f t="shared" si="96"/>
        <v>0</v>
      </c>
      <c r="V166" s="18">
        <f t="shared" si="96"/>
        <v>0</v>
      </c>
      <c r="W166" s="18">
        <f t="shared" si="96"/>
        <v>0</v>
      </c>
      <c r="X166" s="18">
        <f t="shared" si="96"/>
        <v>0</v>
      </c>
      <c r="Y166" s="18">
        <f t="shared" si="96"/>
        <v>0</v>
      </c>
      <c r="Z166" s="18">
        <f t="shared" si="96"/>
        <v>0</v>
      </c>
      <c r="AA166" s="18">
        <f t="shared" si="96"/>
        <v>0</v>
      </c>
      <c r="AB166" s="18">
        <f t="shared" si="96"/>
        <v>0</v>
      </c>
      <c r="AC166" s="18">
        <f t="shared" si="96"/>
        <v>0</v>
      </c>
      <c r="AD166" s="18">
        <f t="shared" si="96"/>
        <v>0</v>
      </c>
      <c r="AE166" s="18">
        <f t="shared" si="96"/>
        <v>0</v>
      </c>
      <c r="AF166" s="12"/>
      <c r="AG166" s="13">
        <f t="shared" si="94"/>
        <v>0</v>
      </c>
    </row>
    <row r="167" spans="1:33" ht="60.75" customHeight="1" x14ac:dyDescent="0.3">
      <c r="A167" s="19" t="s">
        <v>63</v>
      </c>
      <c r="B167" s="79"/>
      <c r="C167" s="21"/>
      <c r="D167" s="21"/>
      <c r="E167" s="21"/>
      <c r="F167" s="21"/>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3"/>
      <c r="AG167" s="13">
        <f t="shared" si="94"/>
        <v>0</v>
      </c>
    </row>
    <row r="168" spans="1:33" x14ac:dyDescent="0.3">
      <c r="A168" s="59" t="s">
        <v>27</v>
      </c>
      <c r="B168" s="25">
        <f>B170+B171+B169+B172</f>
        <v>11</v>
      </c>
      <c r="C168" s="25">
        <f>C170+C171+C169+C172</f>
        <v>11</v>
      </c>
      <c r="D168" s="80">
        <f>D170+D171+D169+D172</f>
        <v>11</v>
      </c>
      <c r="E168" s="58">
        <f>E170+E171+E169+E172</f>
        <v>11</v>
      </c>
      <c r="F168" s="58">
        <f>IFERROR(E168/B168*100,0)</f>
        <v>100</v>
      </c>
      <c r="G168" s="58">
        <f>IFERROR(E168/C168*100,0)</f>
        <v>100</v>
      </c>
      <c r="H168" s="58">
        <f t="shared" ref="H168:AE168" si="98">H170+H171+H169+H172</f>
        <v>2</v>
      </c>
      <c r="I168" s="58">
        <f t="shared" si="98"/>
        <v>2</v>
      </c>
      <c r="J168" s="58">
        <f t="shared" si="98"/>
        <v>1</v>
      </c>
      <c r="K168" s="58">
        <f t="shared" si="98"/>
        <v>1</v>
      </c>
      <c r="L168" s="58">
        <f t="shared" si="98"/>
        <v>8</v>
      </c>
      <c r="M168" s="58">
        <f t="shared" si="98"/>
        <v>8</v>
      </c>
      <c r="N168" s="58">
        <f t="shared" si="98"/>
        <v>0</v>
      </c>
      <c r="O168" s="58">
        <f t="shared" si="98"/>
        <v>0</v>
      </c>
      <c r="P168" s="58">
        <f t="shared" si="98"/>
        <v>0</v>
      </c>
      <c r="Q168" s="58">
        <f t="shared" si="98"/>
        <v>0</v>
      </c>
      <c r="R168" s="58">
        <f t="shared" si="98"/>
        <v>0</v>
      </c>
      <c r="S168" s="58">
        <f t="shared" si="98"/>
        <v>0</v>
      </c>
      <c r="T168" s="58">
        <f t="shared" si="98"/>
        <v>0</v>
      </c>
      <c r="U168" s="58">
        <f t="shared" si="98"/>
        <v>0</v>
      </c>
      <c r="V168" s="58">
        <f t="shared" si="98"/>
        <v>0</v>
      </c>
      <c r="W168" s="58">
        <f t="shared" si="98"/>
        <v>0</v>
      </c>
      <c r="X168" s="58">
        <f t="shared" si="98"/>
        <v>0</v>
      </c>
      <c r="Y168" s="58">
        <f t="shared" si="98"/>
        <v>0</v>
      </c>
      <c r="Z168" s="58">
        <f t="shared" si="98"/>
        <v>0</v>
      </c>
      <c r="AA168" s="58">
        <f t="shared" si="98"/>
        <v>0</v>
      </c>
      <c r="AB168" s="58">
        <f t="shared" si="98"/>
        <v>0</v>
      </c>
      <c r="AC168" s="58">
        <f t="shared" si="98"/>
        <v>0</v>
      </c>
      <c r="AD168" s="58">
        <f t="shared" si="98"/>
        <v>0</v>
      </c>
      <c r="AE168" s="58">
        <f t="shared" si="98"/>
        <v>0</v>
      </c>
      <c r="AF168" s="23"/>
      <c r="AG168" s="13">
        <f t="shared" si="94"/>
        <v>0</v>
      </c>
    </row>
    <row r="169" spans="1:33" x14ac:dyDescent="0.3">
      <c r="A169" s="35" t="s">
        <v>28</v>
      </c>
      <c r="B169" s="36">
        <f t="shared" ref="B169:B171" si="99">J169+L169+N169+P169+R169+T169+V169+X169+Z169+AB169+AD169+H169</f>
        <v>0</v>
      </c>
      <c r="C169" s="37">
        <f>SUM(H169)</f>
        <v>0</v>
      </c>
      <c r="D169" s="38">
        <f>E169</f>
        <v>0</v>
      </c>
      <c r="E169" s="37">
        <f>SUM(I169,K169,M169,O169,Q169,S169,U169,W169,Y169,AA169,AC169,AE169)</f>
        <v>0</v>
      </c>
      <c r="F169" s="36">
        <f>IFERROR(E169/B169*100,0)</f>
        <v>0</v>
      </c>
      <c r="G169" s="36">
        <f>IFERROR(E169/C169*100,0)</f>
        <v>0</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13">
        <f t="shared" si="94"/>
        <v>0</v>
      </c>
    </row>
    <row r="170" spans="1:33" x14ac:dyDescent="0.3">
      <c r="A170" s="35" t="s">
        <v>29</v>
      </c>
      <c r="B170" s="36">
        <f t="shared" si="99"/>
        <v>0</v>
      </c>
      <c r="C170" s="37">
        <f>SUM(H170)</f>
        <v>0</v>
      </c>
      <c r="D170" s="38">
        <f>E170</f>
        <v>0</v>
      </c>
      <c r="E170" s="37">
        <f>SUM(I170,K170,M170,O170,Q170,S170,U170,W170,Y170,AA170,AC170,AE170)</f>
        <v>0</v>
      </c>
      <c r="F170" s="36">
        <f>IFERROR(E170/B170*100,0)</f>
        <v>0</v>
      </c>
      <c r="G170" s="36">
        <f>IFERROR(E170/C170*100,0)</f>
        <v>0</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3"/>
      <c r="AG170" s="13">
        <f t="shared" si="94"/>
        <v>0</v>
      </c>
    </row>
    <row r="171" spans="1:33" x14ac:dyDescent="0.3">
      <c r="A171" s="35" t="s">
        <v>30</v>
      </c>
      <c r="B171" s="20">
        <f t="shared" si="99"/>
        <v>11</v>
      </c>
      <c r="C171" s="37">
        <f>H171+J171+L171</f>
        <v>11</v>
      </c>
      <c r="D171" s="38">
        <f>E171</f>
        <v>11</v>
      </c>
      <c r="E171" s="37">
        <f>H171+J171+L171</f>
        <v>11</v>
      </c>
      <c r="F171" s="36">
        <f>IFERROR(E171/B171*100,0)</f>
        <v>100</v>
      </c>
      <c r="G171" s="36">
        <f>IFERROR(E171/C171*100,0)</f>
        <v>100</v>
      </c>
      <c r="H171" s="22">
        <v>2</v>
      </c>
      <c r="I171" s="22">
        <v>2</v>
      </c>
      <c r="J171" s="22">
        <v>1</v>
      </c>
      <c r="K171" s="22">
        <v>1</v>
      </c>
      <c r="L171" s="22">
        <v>8</v>
      </c>
      <c r="M171" s="22">
        <v>8</v>
      </c>
      <c r="N171" s="22"/>
      <c r="O171" s="22"/>
      <c r="P171" s="22"/>
      <c r="Q171" s="22"/>
      <c r="R171" s="22"/>
      <c r="S171" s="22"/>
      <c r="T171" s="22"/>
      <c r="U171" s="22"/>
      <c r="V171" s="22"/>
      <c r="W171" s="22"/>
      <c r="X171" s="22"/>
      <c r="Y171" s="22"/>
      <c r="Z171" s="22"/>
      <c r="AA171" s="22"/>
      <c r="AB171" s="22"/>
      <c r="AC171" s="22"/>
      <c r="AD171" s="22"/>
      <c r="AE171" s="22"/>
      <c r="AF171" s="23"/>
      <c r="AG171" s="13">
        <f t="shared" si="94"/>
        <v>0</v>
      </c>
    </row>
    <row r="172" spans="1:33" x14ac:dyDescent="0.3">
      <c r="A172" s="35" t="s">
        <v>31</v>
      </c>
      <c r="B172" s="36"/>
      <c r="C172" s="37"/>
      <c r="D172" s="38"/>
      <c r="E172" s="37"/>
      <c r="F172" s="36"/>
      <c r="G172" s="36"/>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3"/>
      <c r="AG172" s="13">
        <f t="shared" si="94"/>
        <v>0</v>
      </c>
    </row>
    <row r="173" spans="1:33" ht="84" customHeight="1" x14ac:dyDescent="0.3">
      <c r="A173" s="9" t="s">
        <v>64</v>
      </c>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2"/>
      <c r="AG173" s="13">
        <f>B173-H173-J173-L173-N173-P173-R173-T173-V173-X173-Z173-AB173-AD173</f>
        <v>0</v>
      </c>
    </row>
    <row r="174" spans="1:33" x14ac:dyDescent="0.3">
      <c r="A174" s="14" t="s">
        <v>27</v>
      </c>
      <c r="B174" s="15">
        <f>B175+B176+B177+B178</f>
        <v>1178.60149</v>
      </c>
      <c r="C174" s="15">
        <f>C175+C176+C177+C178</f>
        <v>386.88</v>
      </c>
      <c r="D174" s="15">
        <f>D175+D176+D177+D178</f>
        <v>386.88</v>
      </c>
      <c r="E174" s="15">
        <f>E175+E176+E177+E178</f>
        <v>318.33799999999997</v>
      </c>
      <c r="F174" s="16">
        <f t="shared" ref="F174:F178" si="100">IFERROR(E174/B174*100,0)</f>
        <v>27.009808039526572</v>
      </c>
      <c r="G174" s="16">
        <f t="shared" ref="G174:G178" si="101">IFERROR(E174/C174*100,0)</f>
        <v>82.283395368072775</v>
      </c>
      <c r="H174" s="15">
        <f>H175+H176+H177+H178</f>
        <v>0</v>
      </c>
      <c r="I174" s="15">
        <f t="shared" ref="I174:AE174" si="102">I175+I176+I177+I178</f>
        <v>0</v>
      </c>
      <c r="J174" s="15">
        <f t="shared" si="102"/>
        <v>123.75</v>
      </c>
      <c r="K174" s="15">
        <f t="shared" si="102"/>
        <v>123.8</v>
      </c>
      <c r="L174" s="15">
        <f t="shared" si="102"/>
        <v>170.89000000000001</v>
      </c>
      <c r="M174" s="15">
        <f t="shared" si="102"/>
        <v>170.05799999999999</v>
      </c>
      <c r="N174" s="15">
        <f t="shared" si="102"/>
        <v>92.240000000000009</v>
      </c>
      <c r="O174" s="15">
        <f t="shared" si="102"/>
        <v>24.48</v>
      </c>
      <c r="P174" s="15">
        <f t="shared" si="102"/>
        <v>176.8364</v>
      </c>
      <c r="Q174" s="15">
        <f t="shared" si="102"/>
        <v>0</v>
      </c>
      <c r="R174" s="15">
        <f t="shared" si="102"/>
        <v>98.418229999999994</v>
      </c>
      <c r="S174" s="15">
        <f t="shared" si="102"/>
        <v>0</v>
      </c>
      <c r="T174" s="15">
        <f t="shared" si="102"/>
        <v>58.274999999999999</v>
      </c>
      <c r="U174" s="15">
        <f t="shared" si="102"/>
        <v>0</v>
      </c>
      <c r="V174" s="15">
        <f t="shared" si="102"/>
        <v>73.86515</v>
      </c>
      <c r="W174" s="15">
        <f t="shared" si="102"/>
        <v>0</v>
      </c>
      <c r="X174" s="15">
        <f t="shared" si="102"/>
        <v>98.430229999999995</v>
      </c>
      <c r="Y174" s="15">
        <f t="shared" si="102"/>
        <v>0</v>
      </c>
      <c r="Z174" s="15">
        <f t="shared" si="102"/>
        <v>98.460229999999996</v>
      </c>
      <c r="AA174" s="15">
        <f t="shared" si="102"/>
        <v>0</v>
      </c>
      <c r="AB174" s="15">
        <f t="shared" si="102"/>
        <v>98.43225000000001</v>
      </c>
      <c r="AC174" s="15">
        <f t="shared" si="102"/>
        <v>0</v>
      </c>
      <c r="AD174" s="15">
        <f t="shared" si="102"/>
        <v>89.004000000000005</v>
      </c>
      <c r="AE174" s="15">
        <f t="shared" si="102"/>
        <v>0</v>
      </c>
      <c r="AF174" s="12"/>
      <c r="AG174" s="13">
        <f t="shared" ref="AG174:AG184" si="103">B174-H174-J174-L174-N174-P174-R174-T174-V174-X174-Z174-AB174-AD174</f>
        <v>0</v>
      </c>
    </row>
    <row r="175" spans="1:33" x14ac:dyDescent="0.3">
      <c r="A175" s="17" t="s">
        <v>28</v>
      </c>
      <c r="B175" s="18">
        <f>B181</f>
        <v>455.10403000000002</v>
      </c>
      <c r="C175" s="18">
        <f t="shared" ref="C175:E175" si="104">C181</f>
        <v>149.39000000000001</v>
      </c>
      <c r="D175" s="18">
        <f t="shared" si="104"/>
        <v>149.39000000000001</v>
      </c>
      <c r="E175" s="18">
        <f t="shared" si="104"/>
        <v>122.91</v>
      </c>
      <c r="F175" s="18">
        <f t="shared" si="100"/>
        <v>27.007012001190144</v>
      </c>
      <c r="G175" s="18">
        <f t="shared" si="101"/>
        <v>82.274583305442121</v>
      </c>
      <c r="H175" s="18">
        <f t="shared" ref="H175:AE178" si="105">H181</f>
        <v>0</v>
      </c>
      <c r="I175" s="18">
        <f t="shared" si="105"/>
        <v>0</v>
      </c>
      <c r="J175" s="18">
        <f t="shared" si="105"/>
        <v>47.78</v>
      </c>
      <c r="K175" s="18">
        <f t="shared" si="105"/>
        <v>47.9</v>
      </c>
      <c r="L175" s="18">
        <f t="shared" si="105"/>
        <v>65.98</v>
      </c>
      <c r="M175" s="18">
        <f t="shared" si="105"/>
        <v>65.86</v>
      </c>
      <c r="N175" s="18">
        <f t="shared" si="105"/>
        <v>35.630000000000003</v>
      </c>
      <c r="O175" s="18">
        <f t="shared" si="105"/>
        <v>9.15</v>
      </c>
      <c r="P175" s="18">
        <f t="shared" si="105"/>
        <v>68.342010000000002</v>
      </c>
      <c r="Q175" s="18">
        <f t="shared" si="105"/>
        <v>0</v>
      </c>
      <c r="R175" s="18">
        <f t="shared" si="105"/>
        <v>38</v>
      </c>
      <c r="S175" s="18">
        <f t="shared" si="105"/>
        <v>0</v>
      </c>
      <c r="T175" s="18">
        <f t="shared" si="105"/>
        <v>22.51</v>
      </c>
      <c r="U175" s="18">
        <f t="shared" si="105"/>
        <v>0</v>
      </c>
      <c r="V175" s="18">
        <f t="shared" si="105"/>
        <v>28.52</v>
      </c>
      <c r="W175" s="18">
        <f t="shared" si="105"/>
        <v>0</v>
      </c>
      <c r="X175" s="18">
        <f t="shared" si="105"/>
        <v>38</v>
      </c>
      <c r="Y175" s="18">
        <f t="shared" si="105"/>
        <v>0</v>
      </c>
      <c r="Z175" s="18">
        <f t="shared" si="105"/>
        <v>38.03</v>
      </c>
      <c r="AA175" s="18">
        <f t="shared" si="105"/>
        <v>0</v>
      </c>
      <c r="AB175" s="18">
        <f t="shared" si="105"/>
        <v>38.002020000000002</v>
      </c>
      <c r="AC175" s="18">
        <f t="shared" si="105"/>
        <v>0</v>
      </c>
      <c r="AD175" s="18">
        <f t="shared" si="105"/>
        <v>34.31</v>
      </c>
      <c r="AE175" s="18">
        <f t="shared" si="105"/>
        <v>0</v>
      </c>
      <c r="AF175" s="12"/>
      <c r="AG175" s="13">
        <f t="shared" si="103"/>
        <v>0</v>
      </c>
    </row>
    <row r="176" spans="1:33" x14ac:dyDescent="0.3">
      <c r="A176" s="17" t="s">
        <v>29</v>
      </c>
      <c r="B176" s="18">
        <f t="shared" ref="B176:E178" si="106">B182</f>
        <v>711.69846000000007</v>
      </c>
      <c r="C176" s="18">
        <f t="shared" si="106"/>
        <v>233.61</v>
      </c>
      <c r="D176" s="18">
        <f t="shared" si="106"/>
        <v>233.61</v>
      </c>
      <c r="E176" s="18">
        <f t="shared" si="106"/>
        <v>192.25</v>
      </c>
      <c r="F176" s="18">
        <f t="shared" si="100"/>
        <v>27.012844737643523</v>
      </c>
      <c r="G176" s="18">
        <f t="shared" si="101"/>
        <v>82.295278455545557</v>
      </c>
      <c r="H176" s="18">
        <f t="shared" si="105"/>
        <v>0</v>
      </c>
      <c r="I176" s="18">
        <f t="shared" si="105"/>
        <v>0</v>
      </c>
      <c r="J176" s="18">
        <f t="shared" si="105"/>
        <v>74.73</v>
      </c>
      <c r="K176" s="18">
        <f t="shared" si="105"/>
        <v>74.7</v>
      </c>
      <c r="L176" s="18">
        <f t="shared" si="105"/>
        <v>103.2</v>
      </c>
      <c r="M176" s="18">
        <f t="shared" si="105"/>
        <v>103.21</v>
      </c>
      <c r="N176" s="18">
        <f t="shared" si="105"/>
        <v>55.68</v>
      </c>
      <c r="O176" s="18">
        <f t="shared" si="105"/>
        <v>14.34</v>
      </c>
      <c r="P176" s="18">
        <f t="shared" si="105"/>
        <v>106.77439</v>
      </c>
      <c r="Q176" s="18">
        <f t="shared" si="105"/>
        <v>0</v>
      </c>
      <c r="R176" s="18">
        <f t="shared" si="105"/>
        <v>59.430230000000002</v>
      </c>
      <c r="S176" s="18">
        <f t="shared" si="105"/>
        <v>0</v>
      </c>
      <c r="T176" s="18">
        <f t="shared" si="105"/>
        <v>35.21</v>
      </c>
      <c r="U176" s="18">
        <f t="shared" si="105"/>
        <v>0</v>
      </c>
      <c r="V176" s="18">
        <f t="shared" si="105"/>
        <v>44.603149999999999</v>
      </c>
      <c r="W176" s="18">
        <f t="shared" si="105"/>
        <v>0</v>
      </c>
      <c r="X176" s="18">
        <f t="shared" si="105"/>
        <v>59.430230000000002</v>
      </c>
      <c r="Y176" s="18">
        <f t="shared" si="105"/>
        <v>0</v>
      </c>
      <c r="Z176" s="18">
        <f t="shared" si="105"/>
        <v>59.430230000000002</v>
      </c>
      <c r="AA176" s="18">
        <f t="shared" si="105"/>
        <v>0</v>
      </c>
      <c r="AB176" s="18">
        <f t="shared" si="105"/>
        <v>59.430230000000002</v>
      </c>
      <c r="AC176" s="18">
        <f t="shared" si="105"/>
        <v>0</v>
      </c>
      <c r="AD176" s="18">
        <f t="shared" si="105"/>
        <v>53.78</v>
      </c>
      <c r="AE176" s="18">
        <f t="shared" si="105"/>
        <v>0</v>
      </c>
      <c r="AF176" s="12"/>
      <c r="AG176" s="13">
        <f t="shared" si="103"/>
        <v>0</v>
      </c>
    </row>
    <row r="177" spans="1:33" x14ac:dyDescent="0.3">
      <c r="A177" s="17" t="s">
        <v>30</v>
      </c>
      <c r="B177" s="20">
        <f t="shared" si="106"/>
        <v>11.799000000000001</v>
      </c>
      <c r="C177" s="18">
        <f t="shared" si="106"/>
        <v>3.8800000000000003</v>
      </c>
      <c r="D177" s="18">
        <f t="shared" si="106"/>
        <v>3.8800000000000003</v>
      </c>
      <c r="E177" s="18">
        <f t="shared" si="106"/>
        <v>3.1779999999999999</v>
      </c>
      <c r="F177" s="18">
        <f t="shared" si="100"/>
        <v>26.934485973387574</v>
      </c>
      <c r="G177" s="18">
        <f t="shared" si="101"/>
        <v>81.907216494845343</v>
      </c>
      <c r="H177" s="18">
        <f t="shared" si="105"/>
        <v>0</v>
      </c>
      <c r="I177" s="18">
        <f t="shared" si="105"/>
        <v>0</v>
      </c>
      <c r="J177" s="18">
        <f t="shared" si="105"/>
        <v>1.24</v>
      </c>
      <c r="K177" s="18">
        <f t="shared" si="105"/>
        <v>1.2</v>
      </c>
      <c r="L177" s="18">
        <f t="shared" si="105"/>
        <v>1.71</v>
      </c>
      <c r="M177" s="18">
        <f t="shared" si="105"/>
        <v>0.98799999999999999</v>
      </c>
      <c r="N177" s="18">
        <f t="shared" si="105"/>
        <v>0.93</v>
      </c>
      <c r="O177" s="18">
        <f t="shared" si="105"/>
        <v>0.99</v>
      </c>
      <c r="P177" s="18">
        <f t="shared" si="105"/>
        <v>1.72</v>
      </c>
      <c r="Q177" s="18">
        <f t="shared" si="105"/>
        <v>0</v>
      </c>
      <c r="R177" s="18">
        <f t="shared" si="105"/>
        <v>0.98799999999999999</v>
      </c>
      <c r="S177" s="18">
        <f t="shared" si="105"/>
        <v>0</v>
      </c>
      <c r="T177" s="18">
        <f t="shared" si="105"/>
        <v>0.55500000000000005</v>
      </c>
      <c r="U177" s="18">
        <f t="shared" si="105"/>
        <v>0</v>
      </c>
      <c r="V177" s="18">
        <f t="shared" si="105"/>
        <v>0.74199999999999999</v>
      </c>
      <c r="W177" s="18">
        <f t="shared" si="105"/>
        <v>0</v>
      </c>
      <c r="X177" s="18">
        <f t="shared" si="105"/>
        <v>1</v>
      </c>
      <c r="Y177" s="18">
        <f t="shared" si="105"/>
        <v>0</v>
      </c>
      <c r="Z177" s="18">
        <f t="shared" si="105"/>
        <v>1</v>
      </c>
      <c r="AA177" s="18">
        <f t="shared" si="105"/>
        <v>0</v>
      </c>
      <c r="AB177" s="18">
        <f t="shared" si="105"/>
        <v>1</v>
      </c>
      <c r="AC177" s="18">
        <f t="shared" si="105"/>
        <v>0</v>
      </c>
      <c r="AD177" s="18">
        <f t="shared" si="105"/>
        <v>0.91400000000000003</v>
      </c>
      <c r="AE177" s="18">
        <f t="shared" si="105"/>
        <v>0</v>
      </c>
      <c r="AF177" s="12"/>
      <c r="AG177" s="13">
        <f t="shared" si="103"/>
        <v>0</v>
      </c>
    </row>
    <row r="178" spans="1:33" x14ac:dyDescent="0.3">
      <c r="A178" s="17" t="s">
        <v>31</v>
      </c>
      <c r="B178" s="18">
        <f>B184</f>
        <v>0</v>
      </c>
      <c r="C178" s="18">
        <f t="shared" si="106"/>
        <v>0</v>
      </c>
      <c r="D178" s="18">
        <f t="shared" si="106"/>
        <v>0</v>
      </c>
      <c r="E178" s="18">
        <f t="shared" si="106"/>
        <v>0</v>
      </c>
      <c r="F178" s="18">
        <f t="shared" si="100"/>
        <v>0</v>
      </c>
      <c r="G178" s="18">
        <f t="shared" si="101"/>
        <v>0</v>
      </c>
      <c r="H178" s="18">
        <f t="shared" si="105"/>
        <v>0</v>
      </c>
      <c r="I178" s="18">
        <f t="shared" si="105"/>
        <v>0</v>
      </c>
      <c r="J178" s="18">
        <f t="shared" si="105"/>
        <v>0</v>
      </c>
      <c r="K178" s="18">
        <f t="shared" si="105"/>
        <v>0</v>
      </c>
      <c r="L178" s="18">
        <f t="shared" si="105"/>
        <v>0</v>
      </c>
      <c r="M178" s="18">
        <f t="shared" si="105"/>
        <v>0</v>
      </c>
      <c r="N178" s="18">
        <f t="shared" si="105"/>
        <v>0</v>
      </c>
      <c r="O178" s="18">
        <f t="shared" si="105"/>
        <v>0</v>
      </c>
      <c r="P178" s="18">
        <f t="shared" si="105"/>
        <v>0</v>
      </c>
      <c r="Q178" s="18">
        <f t="shared" si="105"/>
        <v>0</v>
      </c>
      <c r="R178" s="18">
        <f t="shared" si="105"/>
        <v>0</v>
      </c>
      <c r="S178" s="18">
        <f t="shared" si="105"/>
        <v>0</v>
      </c>
      <c r="T178" s="18">
        <f t="shared" si="105"/>
        <v>0</v>
      </c>
      <c r="U178" s="18">
        <f t="shared" si="105"/>
        <v>0</v>
      </c>
      <c r="V178" s="18">
        <f t="shared" si="105"/>
        <v>0</v>
      </c>
      <c r="W178" s="18">
        <f t="shared" si="105"/>
        <v>0</v>
      </c>
      <c r="X178" s="18">
        <f t="shared" si="105"/>
        <v>0</v>
      </c>
      <c r="Y178" s="18">
        <f t="shared" si="105"/>
        <v>0</v>
      </c>
      <c r="Z178" s="18">
        <f t="shared" si="105"/>
        <v>0</v>
      </c>
      <c r="AA178" s="18">
        <f t="shared" si="105"/>
        <v>0</v>
      </c>
      <c r="AB178" s="18">
        <f t="shared" si="105"/>
        <v>0</v>
      </c>
      <c r="AC178" s="18">
        <f t="shared" si="105"/>
        <v>0</v>
      </c>
      <c r="AD178" s="18">
        <f t="shared" si="105"/>
        <v>0</v>
      </c>
      <c r="AE178" s="18">
        <f t="shared" si="105"/>
        <v>0</v>
      </c>
      <c r="AF178" s="12"/>
      <c r="AG178" s="13">
        <f t="shared" si="103"/>
        <v>0</v>
      </c>
    </row>
    <row r="179" spans="1:33" ht="102.75" customHeight="1" x14ac:dyDescent="0.3">
      <c r="A179" s="19" t="s">
        <v>65</v>
      </c>
      <c r="B179" s="79"/>
      <c r="C179" s="21"/>
      <c r="D179" s="21"/>
      <c r="E179" s="21"/>
      <c r="F179" s="21"/>
      <c r="G179" s="21"/>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3"/>
      <c r="AG179" s="13">
        <f t="shared" si="103"/>
        <v>0</v>
      </c>
    </row>
    <row r="180" spans="1:33" x14ac:dyDescent="0.3">
      <c r="A180" s="59" t="s">
        <v>27</v>
      </c>
      <c r="B180" s="43">
        <f>B182+B183+B181+B184</f>
        <v>1178.60149</v>
      </c>
      <c r="C180" s="58">
        <f>C182+C183+C181+C184</f>
        <v>386.88</v>
      </c>
      <c r="D180" s="80">
        <f>D182+D183+D181+D184</f>
        <v>386.88</v>
      </c>
      <c r="E180" s="58">
        <f>E182+E183+E181+E184</f>
        <v>318.33799999999997</v>
      </c>
      <c r="F180" s="58">
        <f>IFERROR(E180/B180*100,0)</f>
        <v>27.009808039526572</v>
      </c>
      <c r="G180" s="58">
        <f>IFERROR(E180/C180*100,0)</f>
        <v>82.283395368072775</v>
      </c>
      <c r="H180" s="58">
        <f t="shared" ref="H180:AE180" si="107">H182+H183+H181+H184</f>
        <v>0</v>
      </c>
      <c r="I180" s="58">
        <f t="shared" si="107"/>
        <v>0</v>
      </c>
      <c r="J180" s="58">
        <f t="shared" si="107"/>
        <v>123.75</v>
      </c>
      <c r="K180" s="58">
        <f t="shared" si="107"/>
        <v>123.80000000000001</v>
      </c>
      <c r="L180" s="58">
        <f t="shared" si="107"/>
        <v>170.89</v>
      </c>
      <c r="M180" s="58">
        <f t="shared" si="107"/>
        <v>170.05799999999999</v>
      </c>
      <c r="N180" s="58">
        <f t="shared" si="107"/>
        <v>92.240000000000009</v>
      </c>
      <c r="O180" s="58">
        <f t="shared" si="107"/>
        <v>24.48</v>
      </c>
      <c r="P180" s="58">
        <f t="shared" si="107"/>
        <v>176.8364</v>
      </c>
      <c r="Q180" s="58">
        <f t="shared" si="107"/>
        <v>0</v>
      </c>
      <c r="R180" s="58">
        <f t="shared" si="107"/>
        <v>98.418229999999994</v>
      </c>
      <c r="S180" s="58">
        <f t="shared" si="107"/>
        <v>0</v>
      </c>
      <c r="T180" s="58">
        <f t="shared" si="107"/>
        <v>58.275000000000006</v>
      </c>
      <c r="U180" s="58">
        <f t="shared" si="107"/>
        <v>0</v>
      </c>
      <c r="V180" s="58">
        <f t="shared" si="107"/>
        <v>73.86515</v>
      </c>
      <c r="W180" s="58">
        <f t="shared" si="107"/>
        <v>0</v>
      </c>
      <c r="X180" s="58">
        <f t="shared" si="107"/>
        <v>98.430229999999995</v>
      </c>
      <c r="Y180" s="58">
        <f t="shared" si="107"/>
        <v>0</v>
      </c>
      <c r="Z180" s="58">
        <f t="shared" si="107"/>
        <v>98.460229999999996</v>
      </c>
      <c r="AA180" s="58">
        <f t="shared" si="107"/>
        <v>0</v>
      </c>
      <c r="AB180" s="58">
        <f t="shared" si="107"/>
        <v>98.43225000000001</v>
      </c>
      <c r="AC180" s="58">
        <f t="shared" si="107"/>
        <v>0</v>
      </c>
      <c r="AD180" s="58">
        <f t="shared" si="107"/>
        <v>89.004000000000005</v>
      </c>
      <c r="AE180" s="58">
        <f t="shared" si="107"/>
        <v>0</v>
      </c>
      <c r="AF180" s="23"/>
      <c r="AG180" s="13">
        <f t="shared" si="103"/>
        <v>0</v>
      </c>
    </row>
    <row r="181" spans="1:33" x14ac:dyDescent="0.3">
      <c r="A181" s="35" t="s">
        <v>28</v>
      </c>
      <c r="B181" s="63">
        <f t="shared" ref="B181:B183" si="108">J181+L181+N181+P181+R181+T181+V181+X181+Z181+AB181+AD181+H181</f>
        <v>455.10403000000002</v>
      </c>
      <c r="C181" s="61">
        <f>H181+J181+L181+N181</f>
        <v>149.39000000000001</v>
      </c>
      <c r="D181" s="62">
        <f>C181</f>
        <v>149.39000000000001</v>
      </c>
      <c r="E181" s="61">
        <f>SUM(I181,K181,M181,O181,Q181,S181,U181,W181,Y181,AA181,AC181,AE181)</f>
        <v>122.91</v>
      </c>
      <c r="F181" s="63">
        <f>IFERROR(E181/B181*100,0)</f>
        <v>27.007012001190144</v>
      </c>
      <c r="G181" s="63">
        <f>IFERROR(E181/C181*100,0)</f>
        <v>82.274583305442121</v>
      </c>
      <c r="H181" s="34">
        <v>0</v>
      </c>
      <c r="I181" s="34"/>
      <c r="J181" s="34">
        <v>47.78</v>
      </c>
      <c r="K181" s="34">
        <v>47.9</v>
      </c>
      <c r="L181" s="34">
        <v>65.98</v>
      </c>
      <c r="M181" s="34">
        <v>65.86</v>
      </c>
      <c r="N181" s="34">
        <v>35.630000000000003</v>
      </c>
      <c r="O181" s="34">
        <v>9.15</v>
      </c>
      <c r="P181" s="34">
        <v>68.342010000000002</v>
      </c>
      <c r="Q181" s="34"/>
      <c r="R181" s="34">
        <v>38</v>
      </c>
      <c r="S181" s="34"/>
      <c r="T181" s="34">
        <v>22.51</v>
      </c>
      <c r="U181" s="22"/>
      <c r="V181" s="22">
        <v>28.52</v>
      </c>
      <c r="W181" s="22"/>
      <c r="X181" s="22">
        <v>38</v>
      </c>
      <c r="Y181" s="22"/>
      <c r="Z181" s="22">
        <v>38.03</v>
      </c>
      <c r="AA181" s="22"/>
      <c r="AB181" s="22">
        <v>38.002020000000002</v>
      </c>
      <c r="AC181" s="22"/>
      <c r="AD181" s="22">
        <v>34.31</v>
      </c>
      <c r="AE181" s="22"/>
      <c r="AF181" s="23"/>
      <c r="AG181" s="13">
        <f t="shared" si="103"/>
        <v>0</v>
      </c>
    </row>
    <row r="182" spans="1:33" x14ac:dyDescent="0.3">
      <c r="A182" s="35" t="s">
        <v>29</v>
      </c>
      <c r="B182" s="63">
        <f>J182+L182+N182+P182+R182+T182+V182+X182+Z182+AB182+AD182+H182</f>
        <v>711.69846000000007</v>
      </c>
      <c r="C182" s="61">
        <f>H182+J182+L182+N182</f>
        <v>233.61</v>
      </c>
      <c r="D182" s="62">
        <f t="shared" ref="D182" si="109">C182</f>
        <v>233.61</v>
      </c>
      <c r="E182" s="61">
        <f>SUM(I182,K182,M182,O182,Q182,S182,U182,W182,Y182,AA182,AC182,AE182)</f>
        <v>192.25</v>
      </c>
      <c r="F182" s="63">
        <f>IFERROR(E182/B182*100,0)</f>
        <v>27.012844737643523</v>
      </c>
      <c r="G182" s="63">
        <f>IFERROR(E182/C182*100,0)</f>
        <v>82.295278455545557</v>
      </c>
      <c r="H182" s="34">
        <v>0</v>
      </c>
      <c r="I182" s="34"/>
      <c r="J182" s="34">
        <v>74.73</v>
      </c>
      <c r="K182" s="34">
        <v>74.7</v>
      </c>
      <c r="L182" s="34">
        <v>103.2</v>
      </c>
      <c r="M182" s="34">
        <v>103.21</v>
      </c>
      <c r="N182" s="34">
        <v>55.68</v>
      </c>
      <c r="O182" s="34">
        <v>14.34</v>
      </c>
      <c r="P182" s="34">
        <v>106.77439</v>
      </c>
      <c r="Q182" s="34"/>
      <c r="R182" s="34">
        <v>59.430230000000002</v>
      </c>
      <c r="S182" s="34"/>
      <c r="T182" s="34">
        <v>35.21</v>
      </c>
      <c r="U182" s="22"/>
      <c r="V182" s="22">
        <v>44.603149999999999</v>
      </c>
      <c r="W182" s="22"/>
      <c r="X182" s="22">
        <v>59.430230000000002</v>
      </c>
      <c r="Y182" s="22"/>
      <c r="Z182" s="22">
        <v>59.430230000000002</v>
      </c>
      <c r="AA182" s="22"/>
      <c r="AB182" s="22">
        <v>59.430230000000002</v>
      </c>
      <c r="AC182" s="22"/>
      <c r="AD182" s="81">
        <v>53.78</v>
      </c>
      <c r="AE182" s="22"/>
      <c r="AF182" s="23"/>
      <c r="AG182" s="13">
        <f t="shared" si="103"/>
        <v>0</v>
      </c>
    </row>
    <row r="183" spans="1:33" x14ac:dyDescent="0.3">
      <c r="A183" s="35" t="s">
        <v>30</v>
      </c>
      <c r="B183" s="63">
        <f t="shared" si="108"/>
        <v>11.799000000000001</v>
      </c>
      <c r="C183" s="61">
        <f>H183+J183+L183+N183</f>
        <v>3.8800000000000003</v>
      </c>
      <c r="D183" s="62">
        <f>C183</f>
        <v>3.8800000000000003</v>
      </c>
      <c r="E183" s="61">
        <f>SUM(I183,K183,M183,O183,Q183,S183,U183,W183,Y183,AA183,AC183,AE183)</f>
        <v>3.1779999999999999</v>
      </c>
      <c r="F183" s="63">
        <f>IFERROR(E183/B183*100,0)</f>
        <v>26.934485973387574</v>
      </c>
      <c r="G183" s="63">
        <f>IFERROR(E183/C183*100,0)</f>
        <v>81.907216494845343</v>
      </c>
      <c r="H183" s="34"/>
      <c r="I183" s="34"/>
      <c r="J183" s="34">
        <v>1.24</v>
      </c>
      <c r="K183" s="34">
        <v>1.2</v>
      </c>
      <c r="L183" s="34">
        <v>1.71</v>
      </c>
      <c r="M183" s="34">
        <v>0.98799999999999999</v>
      </c>
      <c r="N183" s="34">
        <v>0.93</v>
      </c>
      <c r="O183" s="34">
        <v>0.99</v>
      </c>
      <c r="P183" s="34">
        <v>1.72</v>
      </c>
      <c r="Q183" s="34"/>
      <c r="R183" s="34">
        <v>0.98799999999999999</v>
      </c>
      <c r="S183" s="34"/>
      <c r="T183" s="34">
        <v>0.55500000000000005</v>
      </c>
      <c r="U183" s="22"/>
      <c r="V183" s="22">
        <v>0.74199999999999999</v>
      </c>
      <c r="W183" s="22"/>
      <c r="X183" s="22">
        <v>1</v>
      </c>
      <c r="Y183" s="22"/>
      <c r="Z183" s="22">
        <v>1</v>
      </c>
      <c r="AA183" s="22"/>
      <c r="AB183" s="22">
        <v>1</v>
      </c>
      <c r="AC183" s="22"/>
      <c r="AD183" s="22">
        <v>0.91400000000000003</v>
      </c>
      <c r="AE183" s="22"/>
      <c r="AF183" s="23"/>
      <c r="AG183" s="13">
        <f t="shared" si="103"/>
        <v>0</v>
      </c>
    </row>
    <row r="184" spans="1:33" x14ac:dyDescent="0.3">
      <c r="A184" s="35" t="s">
        <v>31</v>
      </c>
      <c r="B184" s="36"/>
      <c r="C184" s="37"/>
      <c r="D184" s="38"/>
      <c r="E184" s="37"/>
      <c r="F184" s="36"/>
      <c r="G184" s="36"/>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3"/>
      <c r="AG184" s="13">
        <f t="shared" si="103"/>
        <v>0</v>
      </c>
    </row>
    <row r="185" spans="1:33" x14ac:dyDescent="0.3">
      <c r="A185" s="117" t="s">
        <v>34</v>
      </c>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9"/>
      <c r="AG185" s="13">
        <f t="shared" si="79"/>
        <v>0</v>
      </c>
    </row>
    <row r="186" spans="1:33" ht="75" x14ac:dyDescent="0.3">
      <c r="A186" s="82" t="s">
        <v>66</v>
      </c>
      <c r="B186" s="83"/>
      <c r="C186" s="84"/>
      <c r="D186" s="84"/>
      <c r="E186" s="84"/>
      <c r="F186" s="84"/>
      <c r="G186" s="84"/>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12"/>
      <c r="AG186" s="13">
        <f t="shared" si="79"/>
        <v>0</v>
      </c>
    </row>
    <row r="187" spans="1:33" x14ac:dyDescent="0.3">
      <c r="A187" s="14" t="s">
        <v>27</v>
      </c>
      <c r="B187" s="15">
        <f>B188+B189+B190+B191</f>
        <v>1903.7</v>
      </c>
      <c r="C187" s="15">
        <f>C188+C189+C190+C191</f>
        <v>1078.9000000000001</v>
      </c>
      <c r="D187" s="15">
        <f>D188+D189+D190+D191</f>
        <v>1078.9000000000001</v>
      </c>
      <c r="E187" s="15">
        <f>E188+E189+E190+E191</f>
        <v>1078.9000000000001</v>
      </c>
      <c r="F187" s="18">
        <f>IFERROR(E187/B187*100,0)</f>
        <v>56.673845668960453</v>
      </c>
      <c r="G187" s="18">
        <f>IFERROR(E187/C187*100,0)</f>
        <v>100</v>
      </c>
      <c r="H187" s="15">
        <f>H188+H189+H190+H191</f>
        <v>100</v>
      </c>
      <c r="I187" s="15">
        <f t="shared" ref="I187:AE187" si="110">I188+I189+I190+I191</f>
        <v>100</v>
      </c>
      <c r="J187" s="15">
        <f t="shared" si="110"/>
        <v>383.5</v>
      </c>
      <c r="K187" s="15">
        <f t="shared" si="110"/>
        <v>0</v>
      </c>
      <c r="L187" s="15">
        <f t="shared" si="110"/>
        <v>487.2</v>
      </c>
      <c r="M187" s="15">
        <f t="shared" si="110"/>
        <v>0</v>
      </c>
      <c r="N187" s="15">
        <f t="shared" si="110"/>
        <v>108.2</v>
      </c>
      <c r="O187" s="15">
        <f t="shared" si="110"/>
        <v>978.9</v>
      </c>
      <c r="P187" s="15">
        <f t="shared" si="110"/>
        <v>100.2</v>
      </c>
      <c r="Q187" s="15">
        <f t="shared" si="110"/>
        <v>0</v>
      </c>
      <c r="R187" s="15">
        <f t="shared" si="110"/>
        <v>111.6</v>
      </c>
      <c r="S187" s="15">
        <f t="shared" si="110"/>
        <v>0</v>
      </c>
      <c r="T187" s="15">
        <f t="shared" si="110"/>
        <v>0</v>
      </c>
      <c r="U187" s="15">
        <f t="shared" si="110"/>
        <v>0</v>
      </c>
      <c r="V187" s="15">
        <f t="shared" si="110"/>
        <v>13.6</v>
      </c>
      <c r="W187" s="15">
        <f t="shared" si="110"/>
        <v>0</v>
      </c>
      <c r="X187" s="15">
        <f t="shared" si="110"/>
        <v>19.399999999999999</v>
      </c>
      <c r="Y187" s="15">
        <f t="shared" si="110"/>
        <v>0</v>
      </c>
      <c r="Z187" s="15">
        <f t="shared" si="110"/>
        <v>0</v>
      </c>
      <c r="AA187" s="15">
        <f t="shared" si="110"/>
        <v>0</v>
      </c>
      <c r="AB187" s="15">
        <f t="shared" si="110"/>
        <v>0</v>
      </c>
      <c r="AC187" s="15">
        <f t="shared" si="110"/>
        <v>0</v>
      </c>
      <c r="AD187" s="15">
        <f t="shared" si="110"/>
        <v>580</v>
      </c>
      <c r="AE187" s="15">
        <f t="shared" si="110"/>
        <v>0</v>
      </c>
      <c r="AF187" s="12"/>
      <c r="AG187" s="13">
        <f t="shared" si="79"/>
        <v>0</v>
      </c>
    </row>
    <row r="188" spans="1:33" x14ac:dyDescent="0.3">
      <c r="A188" s="17" t="s">
        <v>28</v>
      </c>
      <c r="B188" s="18">
        <f>B194+B200</f>
        <v>0</v>
      </c>
      <c r="C188" s="18">
        <f t="shared" ref="C188:E188" si="111">C194+C200</f>
        <v>0</v>
      </c>
      <c r="D188" s="18">
        <f t="shared" si="111"/>
        <v>0</v>
      </c>
      <c r="E188" s="18">
        <f t="shared" si="111"/>
        <v>0</v>
      </c>
      <c r="F188" s="18"/>
      <c r="G188" s="18"/>
      <c r="H188" s="18">
        <f t="shared" ref="H188:AE191" si="112">H194+H200</f>
        <v>0</v>
      </c>
      <c r="I188" s="18">
        <f t="shared" si="112"/>
        <v>0</v>
      </c>
      <c r="J188" s="18">
        <f t="shared" si="112"/>
        <v>0</v>
      </c>
      <c r="K188" s="18">
        <f t="shared" si="112"/>
        <v>0</v>
      </c>
      <c r="L188" s="18">
        <f t="shared" si="112"/>
        <v>0</v>
      </c>
      <c r="M188" s="18">
        <f t="shared" si="112"/>
        <v>0</v>
      </c>
      <c r="N188" s="18">
        <f t="shared" si="112"/>
        <v>0</v>
      </c>
      <c r="O188" s="18">
        <f t="shared" si="112"/>
        <v>0</v>
      </c>
      <c r="P188" s="18">
        <f t="shared" si="112"/>
        <v>0</v>
      </c>
      <c r="Q188" s="18">
        <f t="shared" si="112"/>
        <v>0</v>
      </c>
      <c r="R188" s="18">
        <f t="shared" si="112"/>
        <v>0</v>
      </c>
      <c r="S188" s="18">
        <f t="shared" si="112"/>
        <v>0</v>
      </c>
      <c r="T188" s="18">
        <f t="shared" si="112"/>
        <v>0</v>
      </c>
      <c r="U188" s="18">
        <f t="shared" si="112"/>
        <v>0</v>
      </c>
      <c r="V188" s="18">
        <f t="shared" si="112"/>
        <v>0</v>
      </c>
      <c r="W188" s="18">
        <f t="shared" si="112"/>
        <v>0</v>
      </c>
      <c r="X188" s="18">
        <f t="shared" si="112"/>
        <v>0</v>
      </c>
      <c r="Y188" s="18">
        <f t="shared" si="112"/>
        <v>0</v>
      </c>
      <c r="Z188" s="18">
        <f t="shared" si="112"/>
        <v>0</v>
      </c>
      <c r="AA188" s="18">
        <f t="shared" si="112"/>
        <v>0</v>
      </c>
      <c r="AB188" s="18">
        <f t="shared" si="112"/>
        <v>0</v>
      </c>
      <c r="AC188" s="18">
        <f t="shared" si="112"/>
        <v>0</v>
      </c>
      <c r="AD188" s="18">
        <f t="shared" si="112"/>
        <v>0</v>
      </c>
      <c r="AE188" s="18">
        <f t="shared" si="112"/>
        <v>0</v>
      </c>
      <c r="AF188" s="12"/>
      <c r="AG188" s="13">
        <f t="shared" si="79"/>
        <v>0</v>
      </c>
    </row>
    <row r="189" spans="1:33" x14ac:dyDescent="0.3">
      <c r="A189" s="17" t="s">
        <v>29</v>
      </c>
      <c r="B189" s="18">
        <f t="shared" ref="B189:E191" si="113">B195+B201</f>
        <v>0</v>
      </c>
      <c r="C189" s="18">
        <f t="shared" si="113"/>
        <v>0</v>
      </c>
      <c r="D189" s="18">
        <f t="shared" si="113"/>
        <v>0</v>
      </c>
      <c r="E189" s="18">
        <f t="shared" si="113"/>
        <v>0</v>
      </c>
      <c r="F189" s="18"/>
      <c r="G189" s="18"/>
      <c r="H189" s="18">
        <f t="shared" si="112"/>
        <v>0</v>
      </c>
      <c r="I189" s="18">
        <f t="shared" si="112"/>
        <v>0</v>
      </c>
      <c r="J189" s="18">
        <f t="shared" si="112"/>
        <v>0</v>
      </c>
      <c r="K189" s="18">
        <f t="shared" si="112"/>
        <v>0</v>
      </c>
      <c r="L189" s="18">
        <f t="shared" si="112"/>
        <v>0</v>
      </c>
      <c r="M189" s="18">
        <f t="shared" si="112"/>
        <v>0</v>
      </c>
      <c r="N189" s="18">
        <f t="shared" si="112"/>
        <v>0</v>
      </c>
      <c r="O189" s="18">
        <f t="shared" si="112"/>
        <v>0</v>
      </c>
      <c r="P189" s="18">
        <f t="shared" si="112"/>
        <v>0</v>
      </c>
      <c r="Q189" s="18">
        <f t="shared" si="112"/>
        <v>0</v>
      </c>
      <c r="R189" s="18">
        <f t="shared" si="112"/>
        <v>0</v>
      </c>
      <c r="S189" s="18">
        <f t="shared" si="112"/>
        <v>0</v>
      </c>
      <c r="T189" s="18">
        <f t="shared" si="112"/>
        <v>0</v>
      </c>
      <c r="U189" s="18">
        <f t="shared" si="112"/>
        <v>0</v>
      </c>
      <c r="V189" s="18">
        <f t="shared" si="112"/>
        <v>0</v>
      </c>
      <c r="W189" s="18">
        <f t="shared" si="112"/>
        <v>0</v>
      </c>
      <c r="X189" s="18">
        <f t="shared" si="112"/>
        <v>0</v>
      </c>
      <c r="Y189" s="18">
        <f t="shared" si="112"/>
        <v>0</v>
      </c>
      <c r="Z189" s="18">
        <f t="shared" si="112"/>
        <v>0</v>
      </c>
      <c r="AA189" s="18">
        <f t="shared" si="112"/>
        <v>0</v>
      </c>
      <c r="AB189" s="18">
        <f t="shared" si="112"/>
        <v>0</v>
      </c>
      <c r="AC189" s="18">
        <f t="shared" si="112"/>
        <v>0</v>
      </c>
      <c r="AD189" s="18">
        <f t="shared" si="112"/>
        <v>0</v>
      </c>
      <c r="AE189" s="18">
        <f t="shared" si="112"/>
        <v>0</v>
      </c>
      <c r="AF189" s="12"/>
      <c r="AG189" s="13">
        <f t="shared" si="79"/>
        <v>0</v>
      </c>
    </row>
    <row r="190" spans="1:33" x14ac:dyDescent="0.3">
      <c r="A190" s="17" t="s">
        <v>30</v>
      </c>
      <c r="B190" s="18">
        <f t="shared" si="113"/>
        <v>1903.7</v>
      </c>
      <c r="C190" s="18">
        <f>C196+C202</f>
        <v>1078.9000000000001</v>
      </c>
      <c r="D190" s="18">
        <f t="shared" si="113"/>
        <v>1078.9000000000001</v>
      </c>
      <c r="E190" s="18">
        <f t="shared" si="113"/>
        <v>1078.9000000000001</v>
      </c>
      <c r="F190" s="18">
        <f>IFERROR(E190/B190*100,0)</f>
        <v>56.673845668960453</v>
      </c>
      <c r="G190" s="18">
        <f>IFERROR(E190/C190*100,0)</f>
        <v>100</v>
      </c>
      <c r="H190" s="18">
        <f t="shared" si="112"/>
        <v>100</v>
      </c>
      <c r="I190" s="18">
        <f t="shared" si="112"/>
        <v>100</v>
      </c>
      <c r="J190" s="18">
        <f t="shared" si="112"/>
        <v>383.5</v>
      </c>
      <c r="K190" s="18">
        <f t="shared" si="112"/>
        <v>0</v>
      </c>
      <c r="L190" s="18">
        <f t="shared" si="112"/>
        <v>487.2</v>
      </c>
      <c r="M190" s="18">
        <f t="shared" si="112"/>
        <v>0</v>
      </c>
      <c r="N190" s="18">
        <f t="shared" si="112"/>
        <v>108.2</v>
      </c>
      <c r="O190" s="18">
        <f t="shared" si="112"/>
        <v>978.9</v>
      </c>
      <c r="P190" s="18">
        <f t="shared" si="112"/>
        <v>100.2</v>
      </c>
      <c r="Q190" s="18">
        <f t="shared" si="112"/>
        <v>0</v>
      </c>
      <c r="R190" s="18">
        <f t="shared" si="112"/>
        <v>111.6</v>
      </c>
      <c r="S190" s="18">
        <f t="shared" si="112"/>
        <v>0</v>
      </c>
      <c r="T190" s="18">
        <f t="shared" si="112"/>
        <v>0</v>
      </c>
      <c r="U190" s="18">
        <f t="shared" si="112"/>
        <v>0</v>
      </c>
      <c r="V190" s="18">
        <f t="shared" si="112"/>
        <v>13.6</v>
      </c>
      <c r="W190" s="18">
        <f t="shared" si="112"/>
        <v>0</v>
      </c>
      <c r="X190" s="18">
        <f t="shared" si="112"/>
        <v>19.399999999999999</v>
      </c>
      <c r="Y190" s="18">
        <f t="shared" si="112"/>
        <v>0</v>
      </c>
      <c r="Z190" s="18">
        <f t="shared" si="112"/>
        <v>0</v>
      </c>
      <c r="AA190" s="18">
        <f t="shared" si="112"/>
        <v>0</v>
      </c>
      <c r="AB190" s="18">
        <f t="shared" si="112"/>
        <v>0</v>
      </c>
      <c r="AC190" s="18">
        <f t="shared" si="112"/>
        <v>0</v>
      </c>
      <c r="AD190" s="18">
        <f t="shared" si="112"/>
        <v>580</v>
      </c>
      <c r="AE190" s="18">
        <f t="shared" si="112"/>
        <v>0</v>
      </c>
      <c r="AF190" s="12"/>
      <c r="AG190" s="13">
        <f t="shared" si="79"/>
        <v>0</v>
      </c>
    </row>
    <row r="191" spans="1:33" x14ac:dyDescent="0.3">
      <c r="A191" s="17" t="s">
        <v>31</v>
      </c>
      <c r="B191" s="18">
        <f t="shared" si="113"/>
        <v>0</v>
      </c>
      <c r="C191" s="18">
        <f t="shared" si="113"/>
        <v>0</v>
      </c>
      <c r="D191" s="18">
        <f t="shared" si="113"/>
        <v>0</v>
      </c>
      <c r="E191" s="18">
        <f t="shared" si="113"/>
        <v>0</v>
      </c>
      <c r="F191" s="18"/>
      <c r="G191" s="18"/>
      <c r="H191" s="18">
        <f t="shared" si="112"/>
        <v>0</v>
      </c>
      <c r="I191" s="18">
        <f t="shared" si="112"/>
        <v>0</v>
      </c>
      <c r="J191" s="18">
        <f t="shared" si="112"/>
        <v>0</v>
      </c>
      <c r="K191" s="18">
        <f t="shared" si="112"/>
        <v>0</v>
      </c>
      <c r="L191" s="18">
        <f t="shared" si="112"/>
        <v>0</v>
      </c>
      <c r="M191" s="18">
        <f t="shared" si="112"/>
        <v>0</v>
      </c>
      <c r="N191" s="18">
        <f t="shared" si="112"/>
        <v>0</v>
      </c>
      <c r="O191" s="18">
        <f t="shared" si="112"/>
        <v>0</v>
      </c>
      <c r="P191" s="18">
        <f t="shared" si="112"/>
        <v>0</v>
      </c>
      <c r="Q191" s="18">
        <f t="shared" si="112"/>
        <v>0</v>
      </c>
      <c r="R191" s="18">
        <f t="shared" si="112"/>
        <v>0</v>
      </c>
      <c r="S191" s="18">
        <f t="shared" si="112"/>
        <v>0</v>
      </c>
      <c r="T191" s="18">
        <f t="shared" si="112"/>
        <v>0</v>
      </c>
      <c r="U191" s="18">
        <f t="shared" si="112"/>
        <v>0</v>
      </c>
      <c r="V191" s="18">
        <f t="shared" si="112"/>
        <v>0</v>
      </c>
      <c r="W191" s="18">
        <f t="shared" si="112"/>
        <v>0</v>
      </c>
      <c r="X191" s="18">
        <f t="shared" si="112"/>
        <v>0</v>
      </c>
      <c r="Y191" s="18">
        <f t="shared" si="112"/>
        <v>0</v>
      </c>
      <c r="Z191" s="18">
        <f t="shared" si="112"/>
        <v>0</v>
      </c>
      <c r="AA191" s="18">
        <f t="shared" si="112"/>
        <v>0</v>
      </c>
      <c r="AB191" s="18">
        <f t="shared" si="112"/>
        <v>0</v>
      </c>
      <c r="AC191" s="18">
        <f t="shared" si="112"/>
        <v>0</v>
      </c>
      <c r="AD191" s="18">
        <f t="shared" si="112"/>
        <v>0</v>
      </c>
      <c r="AE191" s="18">
        <f t="shared" si="112"/>
        <v>0</v>
      </c>
      <c r="AF191" s="12"/>
      <c r="AG191" s="13">
        <f t="shared" si="79"/>
        <v>0</v>
      </c>
    </row>
    <row r="192" spans="1:33" ht="80.25" customHeight="1" x14ac:dyDescent="0.3">
      <c r="A192" s="19" t="s">
        <v>67</v>
      </c>
      <c r="B192" s="20"/>
      <c r="C192" s="21"/>
      <c r="D192" s="21"/>
      <c r="E192" s="21"/>
      <c r="F192" s="21"/>
      <c r="G192" s="21"/>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3"/>
      <c r="AG192" s="13">
        <f t="shared" si="79"/>
        <v>0</v>
      </c>
    </row>
    <row r="193" spans="1:33" x14ac:dyDescent="0.3">
      <c r="A193" s="24" t="s">
        <v>27</v>
      </c>
      <c r="B193" s="25">
        <f>B195+B196+B194+B197</f>
        <v>1803.7</v>
      </c>
      <c r="C193" s="58">
        <f>C195+C196+C194+C197</f>
        <v>978.90000000000009</v>
      </c>
      <c r="D193" s="80">
        <f>D195+D196+D194+D197</f>
        <v>978.9</v>
      </c>
      <c r="E193" s="58">
        <f>E195+E196+E194+E197</f>
        <v>978.9</v>
      </c>
      <c r="F193" s="58">
        <f>IFERROR(E193/B193*100,0)</f>
        <v>54.271774685368953</v>
      </c>
      <c r="G193" s="58">
        <f>IFERROR(E193/C193*100,0)</f>
        <v>99.999999999999986</v>
      </c>
      <c r="H193" s="58">
        <f t="shared" ref="H193:AE193" si="114">H195+H196+H194+H197</f>
        <v>0</v>
      </c>
      <c r="I193" s="58">
        <f t="shared" si="114"/>
        <v>0</v>
      </c>
      <c r="J193" s="58">
        <f t="shared" si="114"/>
        <v>383.5</v>
      </c>
      <c r="K193" s="58">
        <f t="shared" si="114"/>
        <v>0</v>
      </c>
      <c r="L193" s="58">
        <f t="shared" si="114"/>
        <v>487.2</v>
      </c>
      <c r="M193" s="58">
        <f t="shared" si="114"/>
        <v>0</v>
      </c>
      <c r="N193" s="58">
        <f t="shared" si="114"/>
        <v>108.2</v>
      </c>
      <c r="O193" s="58">
        <f t="shared" si="114"/>
        <v>978.9</v>
      </c>
      <c r="P193" s="58">
        <f t="shared" si="114"/>
        <v>100.2</v>
      </c>
      <c r="Q193" s="58">
        <f t="shared" si="114"/>
        <v>0</v>
      </c>
      <c r="R193" s="58">
        <f t="shared" si="114"/>
        <v>111.6</v>
      </c>
      <c r="S193" s="58">
        <f t="shared" si="114"/>
        <v>0</v>
      </c>
      <c r="T193" s="58">
        <f t="shared" si="114"/>
        <v>0</v>
      </c>
      <c r="U193" s="58">
        <f t="shared" si="114"/>
        <v>0</v>
      </c>
      <c r="V193" s="58">
        <f t="shared" si="114"/>
        <v>13.6</v>
      </c>
      <c r="W193" s="58">
        <f t="shared" si="114"/>
        <v>0</v>
      </c>
      <c r="X193" s="58">
        <f t="shared" si="114"/>
        <v>19.399999999999999</v>
      </c>
      <c r="Y193" s="58">
        <f t="shared" si="114"/>
        <v>0</v>
      </c>
      <c r="Z193" s="58">
        <f t="shared" si="114"/>
        <v>0</v>
      </c>
      <c r="AA193" s="58">
        <f t="shared" si="114"/>
        <v>0</v>
      </c>
      <c r="AB193" s="58">
        <f t="shared" si="114"/>
        <v>0</v>
      </c>
      <c r="AC193" s="58">
        <f t="shared" si="114"/>
        <v>0</v>
      </c>
      <c r="AD193" s="58">
        <f t="shared" si="114"/>
        <v>580</v>
      </c>
      <c r="AE193" s="58">
        <f t="shared" si="114"/>
        <v>0</v>
      </c>
      <c r="AF193" s="23"/>
      <c r="AG193" s="13">
        <f t="shared" si="79"/>
        <v>0</v>
      </c>
    </row>
    <row r="194" spans="1:33" x14ac:dyDescent="0.3">
      <c r="A194" s="31" t="s">
        <v>28</v>
      </c>
      <c r="B194" s="20">
        <f t="shared" ref="B194:B195" si="115">J194+L194+N194+P194+R194+T194+V194+X194+Z194+AB194+AD194+H194</f>
        <v>0</v>
      </c>
      <c r="C194" s="37">
        <f>SUM(H194)</f>
        <v>0</v>
      </c>
      <c r="D194" s="38">
        <f>E194</f>
        <v>0</v>
      </c>
      <c r="E194" s="37">
        <f>SUM(I194,K194,M194,O194,Q194,S194,U194,W194,Y194,AA194,AC194,AE194)</f>
        <v>0</v>
      </c>
      <c r="F194" s="36">
        <f>IFERROR(E194/B194*100,0)</f>
        <v>0</v>
      </c>
      <c r="G194" s="36">
        <f>IFERROR(E194/C194*100,0)</f>
        <v>0</v>
      </c>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3"/>
      <c r="AG194" s="13">
        <f t="shared" si="79"/>
        <v>0</v>
      </c>
    </row>
    <row r="195" spans="1:33" x14ac:dyDescent="0.3">
      <c r="A195" s="31" t="s">
        <v>29</v>
      </c>
      <c r="B195" s="20">
        <f t="shared" si="115"/>
        <v>0</v>
      </c>
      <c r="C195" s="37">
        <f>SUM(H195)</f>
        <v>0</v>
      </c>
      <c r="D195" s="38">
        <f>E195</f>
        <v>0</v>
      </c>
      <c r="E195" s="37">
        <f>SUM(I195,K195,M195,O195,Q195,S195,U195,W195,Y195,AA195,AC195,AE195)</f>
        <v>0</v>
      </c>
      <c r="F195" s="36">
        <f>IFERROR(E195/B195*100,0)</f>
        <v>0</v>
      </c>
      <c r="G195" s="36">
        <f>IFERROR(E195/C195*100,0)</f>
        <v>0</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3"/>
      <c r="AG195" s="13">
        <f t="shared" si="79"/>
        <v>0</v>
      </c>
    </row>
    <row r="196" spans="1:33" x14ac:dyDescent="0.3">
      <c r="A196" s="31" t="s">
        <v>30</v>
      </c>
      <c r="B196" s="20">
        <f>J196+L196+N196+P196+R196+T196+V196+X196+Z196+AB196+AD196+H196</f>
        <v>1803.7</v>
      </c>
      <c r="C196" s="37">
        <f>H196+J196+L196+N196</f>
        <v>978.90000000000009</v>
      </c>
      <c r="D196" s="38">
        <f>E196</f>
        <v>978.9</v>
      </c>
      <c r="E196" s="37">
        <f>SUM(I196,K196,M196,O196,Q196,S196,U196,W196,Y196,AA196,AC196,AE196)</f>
        <v>978.9</v>
      </c>
      <c r="F196" s="36">
        <f>IFERROR(E196/B196*100,0)</f>
        <v>54.271774685368953</v>
      </c>
      <c r="G196" s="36">
        <f>IFERROR(E196/C196*100,0)</f>
        <v>99.999999999999986</v>
      </c>
      <c r="H196" s="22"/>
      <c r="I196" s="22"/>
      <c r="J196" s="22">
        <v>383.5</v>
      </c>
      <c r="K196" s="22"/>
      <c r="L196" s="22">
        <v>487.2</v>
      </c>
      <c r="M196" s="22"/>
      <c r="N196" s="22">
        <v>108.2</v>
      </c>
      <c r="O196" s="22">
        <v>978.9</v>
      </c>
      <c r="P196" s="22">
        <v>100.2</v>
      </c>
      <c r="Q196" s="22"/>
      <c r="R196" s="22">
        <v>111.6</v>
      </c>
      <c r="S196" s="22"/>
      <c r="T196" s="22"/>
      <c r="U196" s="22"/>
      <c r="V196" s="22">
        <v>13.6</v>
      </c>
      <c r="W196" s="22"/>
      <c r="X196" s="22">
        <v>19.399999999999999</v>
      </c>
      <c r="Y196" s="22"/>
      <c r="Z196" s="22"/>
      <c r="AA196" s="22"/>
      <c r="AB196" s="22"/>
      <c r="AC196" s="22"/>
      <c r="AD196" s="22">
        <v>580</v>
      </c>
      <c r="AE196" s="22"/>
      <c r="AF196" s="23"/>
      <c r="AG196" s="13">
        <f t="shared" si="79"/>
        <v>0</v>
      </c>
    </row>
    <row r="197" spans="1:33" x14ac:dyDescent="0.3">
      <c r="A197" s="31" t="s">
        <v>31</v>
      </c>
      <c r="B197" s="20"/>
      <c r="C197" s="37"/>
      <c r="D197" s="38"/>
      <c r="E197" s="37"/>
      <c r="F197" s="36"/>
      <c r="G197" s="36"/>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3"/>
      <c r="AG197" s="13">
        <f t="shared" si="79"/>
        <v>0</v>
      </c>
    </row>
    <row r="198" spans="1:33" ht="80.25" customHeight="1" x14ac:dyDescent="0.3">
      <c r="A198" s="19" t="s">
        <v>68</v>
      </c>
      <c r="B198" s="20"/>
      <c r="C198" s="21"/>
      <c r="D198" s="21"/>
      <c r="E198" s="21"/>
      <c r="F198" s="21"/>
      <c r="G198" s="21"/>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3"/>
      <c r="AG198" s="13">
        <f t="shared" si="79"/>
        <v>0</v>
      </c>
    </row>
    <row r="199" spans="1:33" x14ac:dyDescent="0.3">
      <c r="A199" s="24" t="s">
        <v>27</v>
      </c>
      <c r="B199" s="25">
        <f>B201+B202+B200+B203</f>
        <v>100</v>
      </c>
      <c r="C199" s="58">
        <f>C201+C202+C200+C203</f>
        <v>100</v>
      </c>
      <c r="D199" s="80">
        <f>D201+D202+D200+D203</f>
        <v>100</v>
      </c>
      <c r="E199" s="58">
        <f>E201+E202+E200+E203</f>
        <v>100</v>
      </c>
      <c r="F199" s="58">
        <f>IFERROR(E199/B199*100,0)</f>
        <v>100</v>
      </c>
      <c r="G199" s="58">
        <f>IFERROR(E199/C199*100,0)</f>
        <v>100</v>
      </c>
      <c r="H199" s="58">
        <f t="shared" ref="H199:AE199" si="116">H201+H202+H200+H203</f>
        <v>100</v>
      </c>
      <c r="I199" s="58">
        <f t="shared" si="116"/>
        <v>100</v>
      </c>
      <c r="J199" s="58">
        <f t="shared" si="116"/>
        <v>0</v>
      </c>
      <c r="K199" s="58">
        <f t="shared" si="116"/>
        <v>0</v>
      </c>
      <c r="L199" s="58">
        <f t="shared" si="116"/>
        <v>0</v>
      </c>
      <c r="M199" s="58">
        <f t="shared" si="116"/>
        <v>0</v>
      </c>
      <c r="N199" s="58">
        <f t="shared" si="116"/>
        <v>0</v>
      </c>
      <c r="O199" s="58">
        <f t="shared" si="116"/>
        <v>0</v>
      </c>
      <c r="P199" s="58">
        <f t="shared" si="116"/>
        <v>0</v>
      </c>
      <c r="Q199" s="58">
        <f t="shared" si="116"/>
        <v>0</v>
      </c>
      <c r="R199" s="58">
        <f t="shared" si="116"/>
        <v>0</v>
      </c>
      <c r="S199" s="58">
        <f t="shared" si="116"/>
        <v>0</v>
      </c>
      <c r="T199" s="58">
        <f t="shared" si="116"/>
        <v>0</v>
      </c>
      <c r="U199" s="58">
        <f t="shared" si="116"/>
        <v>0</v>
      </c>
      <c r="V199" s="58">
        <f t="shared" si="116"/>
        <v>0</v>
      </c>
      <c r="W199" s="58">
        <f t="shared" si="116"/>
        <v>0</v>
      </c>
      <c r="X199" s="58">
        <f t="shared" si="116"/>
        <v>0</v>
      </c>
      <c r="Y199" s="58">
        <f t="shared" si="116"/>
        <v>0</v>
      </c>
      <c r="Z199" s="58">
        <f t="shared" si="116"/>
        <v>0</v>
      </c>
      <c r="AA199" s="58">
        <f t="shared" si="116"/>
        <v>0</v>
      </c>
      <c r="AB199" s="58">
        <f t="shared" si="116"/>
        <v>0</v>
      </c>
      <c r="AC199" s="58">
        <f t="shared" si="116"/>
        <v>0</v>
      </c>
      <c r="AD199" s="58">
        <f t="shared" si="116"/>
        <v>0</v>
      </c>
      <c r="AE199" s="58">
        <f t="shared" si="116"/>
        <v>0</v>
      </c>
      <c r="AF199" s="23"/>
      <c r="AG199" s="13">
        <f t="shared" si="79"/>
        <v>0</v>
      </c>
    </row>
    <row r="200" spans="1:33" x14ac:dyDescent="0.3">
      <c r="A200" s="31" t="s">
        <v>28</v>
      </c>
      <c r="B200" s="20">
        <f t="shared" ref="B200:B202" si="117">J200+L200+N200+P200+R200+T200+V200+X200+Z200+AB200+AD200+H200</f>
        <v>0</v>
      </c>
      <c r="C200" s="37">
        <f>SUM(H200)</f>
        <v>0</v>
      </c>
      <c r="D200" s="38">
        <f>E200</f>
        <v>0</v>
      </c>
      <c r="E200" s="37">
        <f>SUM(I200,K200,M200,O200,Q200,S200,U200,W200,Y200,AA200,AC200,AE200)</f>
        <v>0</v>
      </c>
      <c r="F200" s="36">
        <f>IFERROR(E200/B200*100,0)</f>
        <v>0</v>
      </c>
      <c r="G200" s="36">
        <f>IFERROR(E200/C200*100,0)</f>
        <v>0</v>
      </c>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3"/>
      <c r="AG200" s="13">
        <f t="shared" si="79"/>
        <v>0</v>
      </c>
    </row>
    <row r="201" spans="1:33" x14ac:dyDescent="0.3">
      <c r="A201" s="31" t="s">
        <v>29</v>
      </c>
      <c r="B201" s="20">
        <f t="shared" si="117"/>
        <v>0</v>
      </c>
      <c r="C201" s="37">
        <f>SUM(H201)</f>
        <v>0</v>
      </c>
      <c r="D201" s="38">
        <f>E201</f>
        <v>0</v>
      </c>
      <c r="E201" s="37">
        <f>SUM(I201,K201,M201,O201,Q201,S201,U201,W201,Y201,AA201,AC201,AE201)</f>
        <v>0</v>
      </c>
      <c r="F201" s="36">
        <f>IFERROR(E201/B201*100,0)</f>
        <v>0</v>
      </c>
      <c r="G201" s="36">
        <f>IFERROR(E201/C201*100,0)</f>
        <v>0</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3"/>
      <c r="AG201" s="13">
        <f t="shared" si="79"/>
        <v>0</v>
      </c>
    </row>
    <row r="202" spans="1:33" x14ac:dyDescent="0.3">
      <c r="A202" s="31" t="s">
        <v>30</v>
      </c>
      <c r="B202" s="20">
        <f t="shared" si="117"/>
        <v>100</v>
      </c>
      <c r="C202" s="37">
        <f>SUM(H202)</f>
        <v>100</v>
      </c>
      <c r="D202" s="38">
        <f>E202</f>
        <v>100</v>
      </c>
      <c r="E202" s="37">
        <f>SUM(I202,K202,M202,O202,Q202,S202,U202,W202,Y202,AA202,AC202,AE202)</f>
        <v>100</v>
      </c>
      <c r="F202" s="36">
        <f>IFERROR(E202/B202*100,0)</f>
        <v>100</v>
      </c>
      <c r="G202" s="36">
        <f>IFERROR(E202/C202*100,0)</f>
        <v>100</v>
      </c>
      <c r="H202" s="22">
        <v>100</v>
      </c>
      <c r="I202" s="22">
        <v>100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3"/>
      <c r="AG202" s="13">
        <f t="shared" si="79"/>
        <v>0</v>
      </c>
    </row>
    <row r="203" spans="1:33" x14ac:dyDescent="0.3">
      <c r="A203" s="35" t="s">
        <v>31</v>
      </c>
      <c r="B203" s="36"/>
      <c r="C203" s="37"/>
      <c r="D203" s="38"/>
      <c r="E203" s="37"/>
      <c r="F203" s="36"/>
      <c r="G203" s="36"/>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3"/>
      <c r="AG203" s="13">
        <f t="shared" si="79"/>
        <v>0</v>
      </c>
    </row>
    <row r="204" spans="1:33" ht="75" x14ac:dyDescent="0.3">
      <c r="A204" s="82" t="s">
        <v>69</v>
      </c>
      <c r="B204" s="83"/>
      <c r="C204" s="84"/>
      <c r="D204" s="84"/>
      <c r="E204" s="84"/>
      <c r="F204" s="84"/>
      <c r="G204" s="84"/>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12"/>
      <c r="AG204" s="13">
        <f t="shared" si="79"/>
        <v>0</v>
      </c>
    </row>
    <row r="205" spans="1:33" x14ac:dyDescent="0.3">
      <c r="A205" s="14" t="s">
        <v>27</v>
      </c>
      <c r="B205" s="15">
        <f>B206+B207+B208+B209</f>
        <v>5139.7999999999993</v>
      </c>
      <c r="C205" s="15">
        <f>C206+C207+C208+C209</f>
        <v>4130.3999999999996</v>
      </c>
      <c r="D205" s="15">
        <f>D206+D207+D208+D209</f>
        <v>4346.5</v>
      </c>
      <c r="E205" s="15">
        <f>E206+E207+E208+E209</f>
        <v>4346.5</v>
      </c>
      <c r="F205" s="18">
        <f>IFERROR(E205/B205*100,0)</f>
        <v>84.565547297560229</v>
      </c>
      <c r="G205" s="18">
        <f>IFERROR(E205/C205*100,0)</f>
        <v>105.23193879527409</v>
      </c>
      <c r="H205" s="15">
        <f>H206+H207+H208+H209</f>
        <v>2992.1</v>
      </c>
      <c r="I205" s="15">
        <f t="shared" ref="I205:AE205" si="118">I206+I207+I208+I209</f>
        <v>2992.1</v>
      </c>
      <c r="J205" s="15">
        <f t="shared" si="118"/>
        <v>743.9</v>
      </c>
      <c r="K205" s="15">
        <f t="shared" si="118"/>
        <v>0</v>
      </c>
      <c r="L205" s="15">
        <f t="shared" si="118"/>
        <v>212.7</v>
      </c>
      <c r="M205" s="15">
        <f t="shared" si="118"/>
        <v>0</v>
      </c>
      <c r="N205" s="15">
        <f t="shared" si="118"/>
        <v>397.8</v>
      </c>
      <c r="O205" s="15">
        <f t="shared" si="118"/>
        <v>1354.3999999999999</v>
      </c>
      <c r="P205" s="15">
        <f t="shared" si="118"/>
        <v>600</v>
      </c>
      <c r="Q205" s="15">
        <f t="shared" si="118"/>
        <v>0</v>
      </c>
      <c r="R205" s="15">
        <f t="shared" si="118"/>
        <v>0</v>
      </c>
      <c r="S205" s="15">
        <f t="shared" si="118"/>
        <v>0</v>
      </c>
      <c r="T205" s="15">
        <f t="shared" si="118"/>
        <v>0</v>
      </c>
      <c r="U205" s="15">
        <f t="shared" si="118"/>
        <v>0</v>
      </c>
      <c r="V205" s="15">
        <f t="shared" si="118"/>
        <v>18</v>
      </c>
      <c r="W205" s="15">
        <f t="shared" si="118"/>
        <v>0</v>
      </c>
      <c r="X205" s="15">
        <f t="shared" si="118"/>
        <v>0</v>
      </c>
      <c r="Y205" s="15">
        <f t="shared" si="118"/>
        <v>0</v>
      </c>
      <c r="Z205" s="15">
        <f t="shared" si="118"/>
        <v>25.3</v>
      </c>
      <c r="AA205" s="15">
        <f t="shared" si="118"/>
        <v>0</v>
      </c>
      <c r="AB205" s="15">
        <f t="shared" si="118"/>
        <v>0</v>
      </c>
      <c r="AC205" s="15">
        <f t="shared" si="118"/>
        <v>0</v>
      </c>
      <c r="AD205" s="15">
        <f t="shared" si="118"/>
        <v>150</v>
      </c>
      <c r="AE205" s="15">
        <f t="shared" si="118"/>
        <v>0</v>
      </c>
      <c r="AF205" s="12"/>
      <c r="AG205" s="13">
        <f t="shared" si="79"/>
        <v>-7.3896444519050419E-13</v>
      </c>
    </row>
    <row r="206" spans="1:33" x14ac:dyDescent="0.3">
      <c r="A206" s="17" t="s">
        <v>28</v>
      </c>
      <c r="B206" s="18">
        <f>B212+B218+B224+B230</f>
        <v>0</v>
      </c>
      <c r="C206" s="18">
        <f t="shared" ref="C206:E206" si="119">C212+C218+C224+C230</f>
        <v>0</v>
      </c>
      <c r="D206" s="18">
        <f t="shared" si="119"/>
        <v>0</v>
      </c>
      <c r="E206" s="18">
        <f t="shared" si="119"/>
        <v>0</v>
      </c>
      <c r="F206" s="18"/>
      <c r="G206" s="18"/>
      <c r="H206" s="18">
        <f t="shared" ref="H206:AE209" si="120">H212+H218+H224+H230</f>
        <v>0</v>
      </c>
      <c r="I206" s="18">
        <f t="shared" si="120"/>
        <v>0</v>
      </c>
      <c r="J206" s="18">
        <f t="shared" si="120"/>
        <v>0</v>
      </c>
      <c r="K206" s="18">
        <f t="shared" si="120"/>
        <v>0</v>
      </c>
      <c r="L206" s="18">
        <f t="shared" si="120"/>
        <v>0</v>
      </c>
      <c r="M206" s="18">
        <f t="shared" si="120"/>
        <v>0</v>
      </c>
      <c r="N206" s="18">
        <f t="shared" si="120"/>
        <v>0</v>
      </c>
      <c r="O206" s="18">
        <f t="shared" si="120"/>
        <v>0</v>
      </c>
      <c r="P206" s="18">
        <f t="shared" si="120"/>
        <v>0</v>
      </c>
      <c r="Q206" s="18">
        <f t="shared" si="120"/>
        <v>0</v>
      </c>
      <c r="R206" s="18">
        <f t="shared" si="120"/>
        <v>0</v>
      </c>
      <c r="S206" s="18">
        <f t="shared" si="120"/>
        <v>0</v>
      </c>
      <c r="T206" s="18">
        <f t="shared" si="120"/>
        <v>0</v>
      </c>
      <c r="U206" s="18">
        <f t="shared" si="120"/>
        <v>0</v>
      </c>
      <c r="V206" s="18">
        <f t="shared" si="120"/>
        <v>0</v>
      </c>
      <c r="W206" s="18">
        <f t="shared" si="120"/>
        <v>0</v>
      </c>
      <c r="X206" s="18">
        <f t="shared" si="120"/>
        <v>0</v>
      </c>
      <c r="Y206" s="18">
        <f t="shared" si="120"/>
        <v>0</v>
      </c>
      <c r="Z206" s="18">
        <f t="shared" si="120"/>
        <v>0</v>
      </c>
      <c r="AA206" s="18">
        <f t="shared" si="120"/>
        <v>0</v>
      </c>
      <c r="AB206" s="18">
        <f t="shared" si="120"/>
        <v>0</v>
      </c>
      <c r="AC206" s="18">
        <f t="shared" si="120"/>
        <v>0</v>
      </c>
      <c r="AD206" s="18">
        <f t="shared" si="120"/>
        <v>0</v>
      </c>
      <c r="AE206" s="18">
        <f t="shared" si="120"/>
        <v>0</v>
      </c>
      <c r="AF206" s="12"/>
      <c r="AG206" s="13">
        <f t="shared" si="79"/>
        <v>0</v>
      </c>
    </row>
    <row r="207" spans="1:33" x14ac:dyDescent="0.3">
      <c r="A207" s="17" t="s">
        <v>29</v>
      </c>
      <c r="B207" s="18">
        <f t="shared" ref="B207:E209" si="121">B213+B219+B225+B231</f>
        <v>0</v>
      </c>
      <c r="C207" s="18">
        <f t="shared" si="121"/>
        <v>0</v>
      </c>
      <c r="D207" s="18">
        <f t="shared" si="121"/>
        <v>0</v>
      </c>
      <c r="E207" s="18">
        <f t="shared" si="121"/>
        <v>0</v>
      </c>
      <c r="F207" s="18"/>
      <c r="G207" s="18"/>
      <c r="H207" s="18">
        <f t="shared" si="120"/>
        <v>0</v>
      </c>
      <c r="I207" s="18">
        <f t="shared" si="120"/>
        <v>0</v>
      </c>
      <c r="J207" s="18">
        <f t="shared" si="120"/>
        <v>0</v>
      </c>
      <c r="K207" s="18">
        <f t="shared" si="120"/>
        <v>0</v>
      </c>
      <c r="L207" s="18">
        <f t="shared" si="120"/>
        <v>0</v>
      </c>
      <c r="M207" s="18">
        <f t="shared" si="120"/>
        <v>0</v>
      </c>
      <c r="N207" s="18">
        <f t="shared" si="120"/>
        <v>0</v>
      </c>
      <c r="O207" s="18">
        <f t="shared" si="120"/>
        <v>0</v>
      </c>
      <c r="P207" s="18">
        <f t="shared" si="120"/>
        <v>0</v>
      </c>
      <c r="Q207" s="18">
        <f t="shared" si="120"/>
        <v>0</v>
      </c>
      <c r="R207" s="18">
        <f t="shared" si="120"/>
        <v>0</v>
      </c>
      <c r="S207" s="18">
        <f t="shared" si="120"/>
        <v>0</v>
      </c>
      <c r="T207" s="18">
        <f t="shared" si="120"/>
        <v>0</v>
      </c>
      <c r="U207" s="18">
        <f t="shared" si="120"/>
        <v>0</v>
      </c>
      <c r="V207" s="18">
        <f t="shared" si="120"/>
        <v>0</v>
      </c>
      <c r="W207" s="18">
        <f t="shared" si="120"/>
        <v>0</v>
      </c>
      <c r="X207" s="18">
        <f t="shared" si="120"/>
        <v>0</v>
      </c>
      <c r="Y207" s="18">
        <f t="shared" si="120"/>
        <v>0</v>
      </c>
      <c r="Z207" s="18">
        <f t="shared" si="120"/>
        <v>0</v>
      </c>
      <c r="AA207" s="18">
        <f t="shared" si="120"/>
        <v>0</v>
      </c>
      <c r="AB207" s="18">
        <f t="shared" si="120"/>
        <v>0</v>
      </c>
      <c r="AC207" s="18">
        <f t="shared" si="120"/>
        <v>0</v>
      </c>
      <c r="AD207" s="18">
        <f t="shared" si="120"/>
        <v>0</v>
      </c>
      <c r="AE207" s="18">
        <f t="shared" si="120"/>
        <v>0</v>
      </c>
      <c r="AF207" s="12"/>
      <c r="AG207" s="13">
        <f t="shared" si="79"/>
        <v>0</v>
      </c>
    </row>
    <row r="208" spans="1:33" x14ac:dyDescent="0.3">
      <c r="A208" s="17" t="s">
        <v>30</v>
      </c>
      <c r="B208" s="18">
        <f>B214+B220+B226+B232</f>
        <v>5139.7999999999993</v>
      </c>
      <c r="C208" s="18">
        <f>C214+C220+C226+C232</f>
        <v>4130.3999999999996</v>
      </c>
      <c r="D208" s="18">
        <f t="shared" si="121"/>
        <v>4346.5</v>
      </c>
      <c r="E208" s="18">
        <f t="shared" si="121"/>
        <v>4346.5</v>
      </c>
      <c r="F208" s="18">
        <f>IFERROR(E208/B208*100,0)</f>
        <v>84.565547297560229</v>
      </c>
      <c r="G208" s="18">
        <f>IFERROR(E208/C208*100,0)</f>
        <v>105.23193879527409</v>
      </c>
      <c r="H208" s="18">
        <f t="shared" si="120"/>
        <v>2992.1</v>
      </c>
      <c r="I208" s="18">
        <f t="shared" si="120"/>
        <v>2992.1</v>
      </c>
      <c r="J208" s="18">
        <f t="shared" si="120"/>
        <v>743.9</v>
      </c>
      <c r="K208" s="18">
        <f t="shared" si="120"/>
        <v>0</v>
      </c>
      <c r="L208" s="18">
        <f t="shared" si="120"/>
        <v>212.7</v>
      </c>
      <c r="M208" s="18">
        <f t="shared" si="120"/>
        <v>0</v>
      </c>
      <c r="N208" s="18">
        <f t="shared" si="120"/>
        <v>397.8</v>
      </c>
      <c r="O208" s="18">
        <f t="shared" si="120"/>
        <v>1354.3999999999999</v>
      </c>
      <c r="P208" s="18">
        <f t="shared" si="120"/>
        <v>600</v>
      </c>
      <c r="Q208" s="18">
        <f t="shared" si="120"/>
        <v>0</v>
      </c>
      <c r="R208" s="18">
        <f t="shared" si="120"/>
        <v>0</v>
      </c>
      <c r="S208" s="18">
        <f t="shared" si="120"/>
        <v>0</v>
      </c>
      <c r="T208" s="18">
        <f t="shared" si="120"/>
        <v>0</v>
      </c>
      <c r="U208" s="18">
        <f t="shared" si="120"/>
        <v>0</v>
      </c>
      <c r="V208" s="18">
        <f t="shared" si="120"/>
        <v>18</v>
      </c>
      <c r="W208" s="18">
        <f t="shared" si="120"/>
        <v>0</v>
      </c>
      <c r="X208" s="18">
        <f t="shared" si="120"/>
        <v>0</v>
      </c>
      <c r="Y208" s="18">
        <f t="shared" si="120"/>
        <v>0</v>
      </c>
      <c r="Z208" s="18">
        <f t="shared" si="120"/>
        <v>25.3</v>
      </c>
      <c r="AA208" s="18">
        <f t="shared" si="120"/>
        <v>0</v>
      </c>
      <c r="AB208" s="18">
        <f t="shared" si="120"/>
        <v>0</v>
      </c>
      <c r="AC208" s="18">
        <f t="shared" si="120"/>
        <v>0</v>
      </c>
      <c r="AD208" s="18">
        <f t="shared" si="120"/>
        <v>150</v>
      </c>
      <c r="AE208" s="18">
        <f t="shared" si="120"/>
        <v>0</v>
      </c>
      <c r="AF208" s="12"/>
      <c r="AG208" s="13">
        <f t="shared" si="79"/>
        <v>-7.3896444519050419E-13</v>
      </c>
    </row>
    <row r="209" spans="1:33" x14ac:dyDescent="0.3">
      <c r="A209" s="17" t="s">
        <v>31</v>
      </c>
      <c r="B209" s="18">
        <f t="shared" si="121"/>
        <v>0</v>
      </c>
      <c r="C209" s="18">
        <f t="shared" si="121"/>
        <v>0</v>
      </c>
      <c r="D209" s="18">
        <f t="shared" si="121"/>
        <v>0</v>
      </c>
      <c r="E209" s="18">
        <f t="shared" si="121"/>
        <v>0</v>
      </c>
      <c r="F209" s="18"/>
      <c r="G209" s="18"/>
      <c r="H209" s="18">
        <f t="shared" si="120"/>
        <v>0</v>
      </c>
      <c r="I209" s="18">
        <f t="shared" si="120"/>
        <v>0</v>
      </c>
      <c r="J209" s="18">
        <f t="shared" si="120"/>
        <v>0</v>
      </c>
      <c r="K209" s="18">
        <f t="shared" si="120"/>
        <v>0</v>
      </c>
      <c r="L209" s="18">
        <f t="shared" si="120"/>
        <v>0</v>
      </c>
      <c r="M209" s="18">
        <f t="shared" si="120"/>
        <v>0</v>
      </c>
      <c r="N209" s="18">
        <f t="shared" si="120"/>
        <v>0</v>
      </c>
      <c r="O209" s="18">
        <f t="shared" si="120"/>
        <v>0</v>
      </c>
      <c r="P209" s="18">
        <f t="shared" si="120"/>
        <v>0</v>
      </c>
      <c r="Q209" s="18">
        <f t="shared" si="120"/>
        <v>0</v>
      </c>
      <c r="R209" s="18">
        <f t="shared" si="120"/>
        <v>0</v>
      </c>
      <c r="S209" s="18">
        <f t="shared" si="120"/>
        <v>0</v>
      </c>
      <c r="T209" s="18">
        <f t="shared" si="120"/>
        <v>0</v>
      </c>
      <c r="U209" s="18">
        <f t="shared" si="120"/>
        <v>0</v>
      </c>
      <c r="V209" s="18">
        <f t="shared" si="120"/>
        <v>0</v>
      </c>
      <c r="W209" s="18">
        <f t="shared" si="120"/>
        <v>0</v>
      </c>
      <c r="X209" s="18">
        <f t="shared" si="120"/>
        <v>0</v>
      </c>
      <c r="Y209" s="18">
        <f t="shared" si="120"/>
        <v>0</v>
      </c>
      <c r="Z209" s="18">
        <f t="shared" si="120"/>
        <v>0</v>
      </c>
      <c r="AA209" s="18">
        <f t="shared" si="120"/>
        <v>0</v>
      </c>
      <c r="AB209" s="18">
        <f t="shared" si="120"/>
        <v>0</v>
      </c>
      <c r="AC209" s="18">
        <f t="shared" si="120"/>
        <v>0</v>
      </c>
      <c r="AD209" s="18">
        <f t="shared" si="120"/>
        <v>0</v>
      </c>
      <c r="AE209" s="18">
        <f t="shared" si="120"/>
        <v>0</v>
      </c>
      <c r="AF209" s="12"/>
      <c r="AG209" s="13">
        <f t="shared" si="79"/>
        <v>0</v>
      </c>
    </row>
    <row r="210" spans="1:33" ht="62.25" customHeight="1" x14ac:dyDescent="0.3">
      <c r="A210" s="19" t="s">
        <v>70</v>
      </c>
      <c r="B210" s="20"/>
      <c r="C210" s="21"/>
      <c r="D210" s="21"/>
      <c r="E210" s="21"/>
      <c r="F210" s="21"/>
      <c r="G210" s="21"/>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3"/>
      <c r="AG210" s="13">
        <f t="shared" si="79"/>
        <v>0</v>
      </c>
    </row>
    <row r="211" spans="1:33" x14ac:dyDescent="0.3">
      <c r="A211" s="24" t="s">
        <v>27</v>
      </c>
      <c r="B211" s="25">
        <f>B213+B214+B212+B215</f>
        <v>1781.6</v>
      </c>
      <c r="C211" s="58">
        <f>C213+C214+C212+C215</f>
        <v>1138.3</v>
      </c>
      <c r="D211" s="80">
        <f>D213+D214+D212+D215</f>
        <v>1138.3</v>
      </c>
      <c r="E211" s="58">
        <f>E213+E214+E212+E215</f>
        <v>1138.3</v>
      </c>
      <c r="F211" s="58">
        <f>IFERROR(E211/B211*100,0)</f>
        <v>63.892007184553215</v>
      </c>
      <c r="G211" s="58">
        <f>IFERROR(E211/C211*100,0)</f>
        <v>100</v>
      </c>
      <c r="H211" s="58">
        <f t="shared" ref="H211:AE211" si="122">H213+H214+H212+H215</f>
        <v>0</v>
      </c>
      <c r="I211" s="58">
        <f t="shared" si="122"/>
        <v>0</v>
      </c>
      <c r="J211" s="58">
        <f t="shared" si="122"/>
        <v>740.5</v>
      </c>
      <c r="K211" s="58">
        <f t="shared" si="122"/>
        <v>0</v>
      </c>
      <c r="L211" s="58">
        <f t="shared" si="122"/>
        <v>0</v>
      </c>
      <c r="M211" s="58">
        <f t="shared" si="122"/>
        <v>0</v>
      </c>
      <c r="N211" s="58">
        <f t="shared" si="122"/>
        <v>397.8</v>
      </c>
      <c r="O211" s="58">
        <f t="shared" si="122"/>
        <v>1138.3</v>
      </c>
      <c r="P211" s="58">
        <f t="shared" si="122"/>
        <v>600</v>
      </c>
      <c r="Q211" s="58">
        <f t="shared" si="122"/>
        <v>0</v>
      </c>
      <c r="R211" s="58">
        <f t="shared" si="122"/>
        <v>0</v>
      </c>
      <c r="S211" s="58">
        <f t="shared" si="122"/>
        <v>0</v>
      </c>
      <c r="T211" s="58">
        <f t="shared" si="122"/>
        <v>0</v>
      </c>
      <c r="U211" s="58">
        <f t="shared" si="122"/>
        <v>0</v>
      </c>
      <c r="V211" s="58">
        <f t="shared" si="122"/>
        <v>18</v>
      </c>
      <c r="W211" s="58">
        <f t="shared" si="122"/>
        <v>0</v>
      </c>
      <c r="X211" s="58">
        <f t="shared" si="122"/>
        <v>0</v>
      </c>
      <c r="Y211" s="58">
        <f t="shared" si="122"/>
        <v>0</v>
      </c>
      <c r="Z211" s="58">
        <f t="shared" si="122"/>
        <v>25.3</v>
      </c>
      <c r="AA211" s="58">
        <f t="shared" si="122"/>
        <v>0</v>
      </c>
      <c r="AB211" s="58">
        <f t="shared" si="122"/>
        <v>0</v>
      </c>
      <c r="AC211" s="58">
        <f t="shared" si="122"/>
        <v>0</v>
      </c>
      <c r="AD211" s="58">
        <f t="shared" si="122"/>
        <v>0</v>
      </c>
      <c r="AE211" s="58">
        <f t="shared" si="122"/>
        <v>0</v>
      </c>
      <c r="AF211" s="23"/>
      <c r="AG211" s="13">
        <f t="shared" si="79"/>
        <v>-4.6185277824406512E-14</v>
      </c>
    </row>
    <row r="212" spans="1:33" x14ac:dyDescent="0.3">
      <c r="A212" s="31" t="s">
        <v>28</v>
      </c>
      <c r="B212" s="20">
        <f t="shared" ref="B212:B214" si="123">J212+L212+N212+P212+R212+T212+V212+X212+Z212+AB212+AD212+H212</f>
        <v>0</v>
      </c>
      <c r="C212" s="37">
        <f>SUM(H212)</f>
        <v>0</v>
      </c>
      <c r="D212" s="38">
        <f>E212</f>
        <v>0</v>
      </c>
      <c r="E212" s="37">
        <f>SUM(I212,K212,M212,O212,Q212,S212,U212,W212,Y212,AA212,AC212,AE212)</f>
        <v>0</v>
      </c>
      <c r="F212" s="36">
        <f>IFERROR(E212/B212*100,0)</f>
        <v>0</v>
      </c>
      <c r="G212" s="36">
        <f>IFERROR(E212/C212*100,0)</f>
        <v>0</v>
      </c>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3"/>
      <c r="AG212" s="13">
        <f t="shared" si="79"/>
        <v>0</v>
      </c>
    </row>
    <row r="213" spans="1:33" x14ac:dyDescent="0.3">
      <c r="A213" s="31" t="s">
        <v>29</v>
      </c>
      <c r="B213" s="20">
        <f t="shared" si="123"/>
        <v>0</v>
      </c>
      <c r="C213" s="37">
        <f>SUM(H213)</f>
        <v>0</v>
      </c>
      <c r="D213" s="38">
        <f>E213</f>
        <v>0</v>
      </c>
      <c r="E213" s="37">
        <f>SUM(I213,K213,M213,O213,Q213,S213,U213,W213,Y213,AA213,AC213,AE213)</f>
        <v>0</v>
      </c>
      <c r="F213" s="36">
        <f>IFERROR(E213/B213*100,0)</f>
        <v>0</v>
      </c>
      <c r="G213" s="36">
        <f>IFERROR(E213/C213*100,0)</f>
        <v>0</v>
      </c>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3"/>
      <c r="AG213" s="13">
        <f t="shared" si="79"/>
        <v>0</v>
      </c>
    </row>
    <row r="214" spans="1:33" x14ac:dyDescent="0.3">
      <c r="A214" s="31" t="s">
        <v>30</v>
      </c>
      <c r="B214" s="20">
        <f t="shared" si="123"/>
        <v>1781.6</v>
      </c>
      <c r="C214" s="37">
        <f>H214+J214+L214+N214</f>
        <v>1138.3</v>
      </c>
      <c r="D214" s="38">
        <f>E214</f>
        <v>1138.3</v>
      </c>
      <c r="E214" s="37">
        <f>SUM(I214,K214,M214,O214,Q214,S214,U214,W214,Y214,AA214,AC214,AE214)</f>
        <v>1138.3</v>
      </c>
      <c r="F214" s="36">
        <f>IFERROR(E214/B214*100,0)</f>
        <v>63.892007184553215</v>
      </c>
      <c r="G214" s="36">
        <f>IFERROR(E214/C214*100,0)</f>
        <v>100</v>
      </c>
      <c r="H214" s="22"/>
      <c r="I214" s="22"/>
      <c r="J214" s="22">
        <v>740.5</v>
      </c>
      <c r="K214" s="22"/>
      <c r="L214" s="22"/>
      <c r="M214" s="22"/>
      <c r="N214" s="22">
        <v>397.8</v>
      </c>
      <c r="O214" s="22">
        <v>1138.3</v>
      </c>
      <c r="P214" s="22">
        <v>600</v>
      </c>
      <c r="Q214" s="22"/>
      <c r="R214" s="22"/>
      <c r="S214" s="22"/>
      <c r="T214" s="22"/>
      <c r="U214" s="22"/>
      <c r="V214" s="22">
        <v>18</v>
      </c>
      <c r="W214" s="22"/>
      <c r="X214" s="22"/>
      <c r="Y214" s="22"/>
      <c r="Z214" s="22">
        <v>25.3</v>
      </c>
      <c r="AA214" s="22"/>
      <c r="AB214" s="22"/>
      <c r="AC214" s="22"/>
      <c r="AD214" s="22"/>
      <c r="AE214" s="22"/>
      <c r="AF214" s="23"/>
      <c r="AG214" s="13">
        <f t="shared" si="79"/>
        <v>-4.6185277824406512E-14</v>
      </c>
    </row>
    <row r="215" spans="1:33" x14ac:dyDescent="0.3">
      <c r="A215" s="31" t="s">
        <v>31</v>
      </c>
      <c r="B215" s="20"/>
      <c r="C215" s="37"/>
      <c r="D215" s="38"/>
      <c r="E215" s="37"/>
      <c r="F215" s="36"/>
      <c r="G215" s="36"/>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3"/>
      <c r="AG215" s="13">
        <f t="shared" si="79"/>
        <v>0</v>
      </c>
    </row>
    <row r="216" spans="1:33" ht="80.25" customHeight="1" x14ac:dyDescent="0.3">
      <c r="A216" s="19" t="s">
        <v>71</v>
      </c>
      <c r="B216" s="20"/>
      <c r="C216" s="21"/>
      <c r="D216" s="21"/>
      <c r="E216" s="21"/>
      <c r="F216" s="21"/>
      <c r="G216" s="21"/>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3"/>
      <c r="AG216" s="13">
        <f t="shared" si="79"/>
        <v>0</v>
      </c>
    </row>
    <row r="217" spans="1:33" x14ac:dyDescent="0.3">
      <c r="A217" s="24" t="s">
        <v>27</v>
      </c>
      <c r="B217" s="25">
        <f>B219+B220+B218+B221</f>
        <v>216.1</v>
      </c>
      <c r="C217" s="58">
        <f>C219+C220+C218+C221</f>
        <v>0</v>
      </c>
      <c r="D217" s="80">
        <f>D219+D220+D218+D221</f>
        <v>216.1</v>
      </c>
      <c r="E217" s="58">
        <f>E219+E220+E218+E221</f>
        <v>216.1</v>
      </c>
      <c r="F217" s="58">
        <f>IFERROR(E217/B217*100,0)</f>
        <v>100</v>
      </c>
      <c r="G217" s="58">
        <f>IFERROR(E217/C217*100,0)</f>
        <v>0</v>
      </c>
      <c r="H217" s="58">
        <f t="shared" ref="H217:AE217" si="124">H219+H220+H218+H221</f>
        <v>0</v>
      </c>
      <c r="I217" s="58">
        <f t="shared" si="124"/>
        <v>0</v>
      </c>
      <c r="J217" s="58">
        <f t="shared" si="124"/>
        <v>3.4</v>
      </c>
      <c r="K217" s="58">
        <f t="shared" si="124"/>
        <v>0</v>
      </c>
      <c r="L217" s="58">
        <f t="shared" si="124"/>
        <v>212.7</v>
      </c>
      <c r="M217" s="58">
        <f t="shared" si="124"/>
        <v>0</v>
      </c>
      <c r="N217" s="58">
        <f t="shared" si="124"/>
        <v>0</v>
      </c>
      <c r="O217" s="58">
        <f t="shared" si="124"/>
        <v>216.1</v>
      </c>
      <c r="P217" s="58">
        <f t="shared" si="124"/>
        <v>0</v>
      </c>
      <c r="Q217" s="58">
        <f t="shared" si="124"/>
        <v>0</v>
      </c>
      <c r="R217" s="58">
        <f t="shared" si="124"/>
        <v>0</v>
      </c>
      <c r="S217" s="58">
        <f t="shared" si="124"/>
        <v>0</v>
      </c>
      <c r="T217" s="58">
        <f t="shared" si="124"/>
        <v>0</v>
      </c>
      <c r="U217" s="58">
        <f t="shared" si="124"/>
        <v>0</v>
      </c>
      <c r="V217" s="58">
        <f t="shared" si="124"/>
        <v>0</v>
      </c>
      <c r="W217" s="58">
        <f t="shared" si="124"/>
        <v>0</v>
      </c>
      <c r="X217" s="58">
        <f t="shared" si="124"/>
        <v>0</v>
      </c>
      <c r="Y217" s="58">
        <f t="shared" si="124"/>
        <v>0</v>
      </c>
      <c r="Z217" s="58">
        <f t="shared" si="124"/>
        <v>0</v>
      </c>
      <c r="AA217" s="58">
        <f t="shared" si="124"/>
        <v>0</v>
      </c>
      <c r="AB217" s="58">
        <f t="shared" si="124"/>
        <v>0</v>
      </c>
      <c r="AC217" s="58">
        <f t="shared" si="124"/>
        <v>0</v>
      </c>
      <c r="AD217" s="58">
        <f t="shared" si="124"/>
        <v>0</v>
      </c>
      <c r="AE217" s="58">
        <f t="shared" si="124"/>
        <v>0</v>
      </c>
      <c r="AF217" s="23"/>
      <c r="AG217" s="13">
        <f t="shared" si="79"/>
        <v>0</v>
      </c>
    </row>
    <row r="218" spans="1:33" x14ac:dyDescent="0.3">
      <c r="A218" s="31" t="s">
        <v>28</v>
      </c>
      <c r="B218" s="20">
        <f t="shared" ref="B218:B220" si="125">J218+L218+N218+P218+R218+T218+V218+X218+Z218+AB218+AD218+H218</f>
        <v>0</v>
      </c>
      <c r="C218" s="37">
        <f>SUM(H218)</f>
        <v>0</v>
      </c>
      <c r="D218" s="38">
        <f>E218</f>
        <v>0</v>
      </c>
      <c r="E218" s="37">
        <f>SUM(I218,K218,M218,O218,Q218,S218,U218,W218,Y218,AA218,AC218,AE218)</f>
        <v>0</v>
      </c>
      <c r="F218" s="36">
        <f>IFERROR(E218/B218*100,0)</f>
        <v>0</v>
      </c>
      <c r="G218" s="36">
        <f>IFERROR(E218/C218*100,0)</f>
        <v>0</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3"/>
      <c r="AG218" s="13">
        <f t="shared" si="79"/>
        <v>0</v>
      </c>
    </row>
    <row r="219" spans="1:33" x14ac:dyDescent="0.3">
      <c r="A219" s="31" t="s">
        <v>29</v>
      </c>
      <c r="B219" s="20">
        <f t="shared" si="125"/>
        <v>0</v>
      </c>
      <c r="C219" s="37">
        <f>SUM(H219)</f>
        <v>0</v>
      </c>
      <c r="D219" s="38">
        <f>E219</f>
        <v>0</v>
      </c>
      <c r="E219" s="37">
        <f>SUM(I219,K219,M219,O219,Q219,S219,U219,W219,Y219,AA219,AC219,AE219)</f>
        <v>0</v>
      </c>
      <c r="F219" s="36">
        <f>IFERROR(E219/B219*100,0)</f>
        <v>0</v>
      </c>
      <c r="G219" s="36">
        <f>IFERROR(E219/C219*100,0)</f>
        <v>0</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3"/>
      <c r="AG219" s="13">
        <f t="shared" si="79"/>
        <v>0</v>
      </c>
    </row>
    <row r="220" spans="1:33" x14ac:dyDescent="0.3">
      <c r="A220" s="31" t="s">
        <v>30</v>
      </c>
      <c r="B220" s="20">
        <f t="shared" si="125"/>
        <v>216.1</v>
      </c>
      <c r="C220" s="37">
        <f>SUM(H220)</f>
        <v>0</v>
      </c>
      <c r="D220" s="38">
        <f>E220</f>
        <v>216.1</v>
      </c>
      <c r="E220" s="37">
        <f>SUM(I220,K220,M220,O220,Q220,S220,U220,W220,Y220,AA220,AC220,AE220)</f>
        <v>216.1</v>
      </c>
      <c r="F220" s="36">
        <f>IFERROR(E220/B220*100,0)</f>
        <v>100</v>
      </c>
      <c r="G220" s="36">
        <f>IFERROR(E220/C220*100,0)</f>
        <v>0</v>
      </c>
      <c r="H220" s="22"/>
      <c r="I220" s="22"/>
      <c r="J220" s="22">
        <v>3.4</v>
      </c>
      <c r="K220" s="22"/>
      <c r="L220" s="22">
        <v>212.7</v>
      </c>
      <c r="M220" s="22"/>
      <c r="N220" s="22"/>
      <c r="O220" s="22">
        <v>216.1</v>
      </c>
      <c r="P220" s="22"/>
      <c r="Q220" s="22"/>
      <c r="R220" s="22"/>
      <c r="S220" s="22"/>
      <c r="T220" s="22"/>
      <c r="U220" s="22"/>
      <c r="V220" s="22"/>
      <c r="W220" s="22"/>
      <c r="X220" s="22"/>
      <c r="Y220" s="22"/>
      <c r="Z220" s="22"/>
      <c r="AA220" s="22"/>
      <c r="AB220" s="22"/>
      <c r="AC220" s="22"/>
      <c r="AD220" s="22"/>
      <c r="AE220" s="22"/>
      <c r="AF220" s="23"/>
      <c r="AG220" s="13">
        <f t="shared" si="79"/>
        <v>0</v>
      </c>
    </row>
    <row r="221" spans="1:33" x14ac:dyDescent="0.3">
      <c r="A221" s="31" t="s">
        <v>31</v>
      </c>
      <c r="B221" s="20"/>
      <c r="C221" s="37"/>
      <c r="D221" s="38"/>
      <c r="E221" s="37"/>
      <c r="F221" s="36"/>
      <c r="G221" s="36"/>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3"/>
      <c r="AG221" s="13">
        <f t="shared" si="79"/>
        <v>0</v>
      </c>
    </row>
    <row r="222" spans="1:33" ht="42.75" customHeight="1" x14ac:dyDescent="0.3">
      <c r="A222" s="19" t="s">
        <v>72</v>
      </c>
      <c r="B222" s="20"/>
      <c r="C222" s="21"/>
      <c r="D222" s="21"/>
      <c r="E222" s="21"/>
      <c r="F222" s="21"/>
      <c r="G222" s="21"/>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3"/>
      <c r="AG222" s="13">
        <f t="shared" si="79"/>
        <v>0</v>
      </c>
    </row>
    <row r="223" spans="1:33" x14ac:dyDescent="0.3">
      <c r="A223" s="24" t="s">
        <v>27</v>
      </c>
      <c r="B223" s="25">
        <f>B225+B226+B224+B227</f>
        <v>150</v>
      </c>
      <c r="C223" s="58">
        <f>C225+C226+C224+C227</f>
        <v>0</v>
      </c>
      <c r="D223" s="80">
        <f>D225+D226+D224+D227</f>
        <v>0</v>
      </c>
      <c r="E223" s="58">
        <f>E225+E226+E224+E227</f>
        <v>0</v>
      </c>
      <c r="F223" s="58">
        <f>IFERROR(E223/B223*100,0)</f>
        <v>0</v>
      </c>
      <c r="G223" s="58">
        <f>IFERROR(E223/C223*100,0)</f>
        <v>0</v>
      </c>
      <c r="H223" s="58">
        <f t="shared" ref="H223:AE223" si="126">H225+H226+H224+H227</f>
        <v>0</v>
      </c>
      <c r="I223" s="58">
        <f t="shared" si="126"/>
        <v>0</v>
      </c>
      <c r="J223" s="58">
        <f t="shared" si="126"/>
        <v>0</v>
      </c>
      <c r="K223" s="58">
        <f t="shared" si="126"/>
        <v>0</v>
      </c>
      <c r="L223" s="58">
        <f t="shared" si="126"/>
        <v>0</v>
      </c>
      <c r="M223" s="58">
        <f t="shared" si="126"/>
        <v>0</v>
      </c>
      <c r="N223" s="58">
        <f t="shared" si="126"/>
        <v>0</v>
      </c>
      <c r="O223" s="58">
        <f t="shared" si="126"/>
        <v>0</v>
      </c>
      <c r="P223" s="58">
        <f t="shared" si="126"/>
        <v>0</v>
      </c>
      <c r="Q223" s="58">
        <f t="shared" si="126"/>
        <v>0</v>
      </c>
      <c r="R223" s="58">
        <f t="shared" si="126"/>
        <v>0</v>
      </c>
      <c r="S223" s="58">
        <f t="shared" si="126"/>
        <v>0</v>
      </c>
      <c r="T223" s="58">
        <f t="shared" si="126"/>
        <v>0</v>
      </c>
      <c r="U223" s="58">
        <f t="shared" si="126"/>
        <v>0</v>
      </c>
      <c r="V223" s="58">
        <f t="shared" si="126"/>
        <v>0</v>
      </c>
      <c r="W223" s="58">
        <f t="shared" si="126"/>
        <v>0</v>
      </c>
      <c r="X223" s="58">
        <f t="shared" si="126"/>
        <v>0</v>
      </c>
      <c r="Y223" s="58">
        <f t="shared" si="126"/>
        <v>0</v>
      </c>
      <c r="Z223" s="58">
        <f t="shared" si="126"/>
        <v>0</v>
      </c>
      <c r="AA223" s="58">
        <f t="shared" si="126"/>
        <v>0</v>
      </c>
      <c r="AB223" s="58">
        <f t="shared" si="126"/>
        <v>0</v>
      </c>
      <c r="AC223" s="58">
        <f t="shared" si="126"/>
        <v>0</v>
      </c>
      <c r="AD223" s="58">
        <f t="shared" si="126"/>
        <v>150</v>
      </c>
      <c r="AE223" s="58">
        <f t="shared" si="126"/>
        <v>0</v>
      </c>
      <c r="AF223" s="23"/>
      <c r="AG223" s="13">
        <f t="shared" si="79"/>
        <v>0</v>
      </c>
    </row>
    <row r="224" spans="1:33" x14ac:dyDescent="0.3">
      <c r="A224" s="31" t="s">
        <v>28</v>
      </c>
      <c r="B224" s="20">
        <f t="shared" ref="B224:B226" si="127">J224+L224+N224+P224+R224+T224+V224+X224+Z224+AB224+AD224+H224</f>
        <v>0</v>
      </c>
      <c r="C224" s="37">
        <f>SUM(H224)</f>
        <v>0</v>
      </c>
      <c r="D224" s="38">
        <f>E224</f>
        <v>0</v>
      </c>
      <c r="E224" s="37">
        <f>SUM(I224,K224,M224,O224,Q224,S224,U224,W224,Y224,AA224,AC224,AE224)</f>
        <v>0</v>
      </c>
      <c r="F224" s="36">
        <f>IFERROR(E224/B224*100,0)</f>
        <v>0</v>
      </c>
      <c r="G224" s="36">
        <f>IFERROR(E224/C224*100,0)</f>
        <v>0</v>
      </c>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3"/>
      <c r="AG224" s="13">
        <f t="shared" si="79"/>
        <v>0</v>
      </c>
    </row>
    <row r="225" spans="1:33" x14ac:dyDescent="0.3">
      <c r="A225" s="35" t="s">
        <v>29</v>
      </c>
      <c r="B225" s="36">
        <f t="shared" si="127"/>
        <v>0</v>
      </c>
      <c r="C225" s="37">
        <f>SUM(H225)</f>
        <v>0</v>
      </c>
      <c r="D225" s="38">
        <f>E225</f>
        <v>0</v>
      </c>
      <c r="E225" s="37">
        <f>SUM(I225,K225,M225,O225,Q225,S225,U225,W225,Y225,AA225,AC225,AE225)</f>
        <v>0</v>
      </c>
      <c r="F225" s="36">
        <f>IFERROR(E225/B225*100,0)</f>
        <v>0</v>
      </c>
      <c r="G225" s="36">
        <f>IFERROR(E225/C225*100,0)</f>
        <v>0</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3"/>
      <c r="AG225" s="13">
        <f t="shared" si="79"/>
        <v>0</v>
      </c>
    </row>
    <row r="226" spans="1:33" x14ac:dyDescent="0.3">
      <c r="A226" s="31" t="s">
        <v>30</v>
      </c>
      <c r="B226" s="20">
        <f t="shared" si="127"/>
        <v>150</v>
      </c>
      <c r="C226" s="32">
        <f>SUM(H226)</f>
        <v>0</v>
      </c>
      <c r="D226" s="33">
        <f>E226</f>
        <v>0</v>
      </c>
      <c r="E226" s="32">
        <f>SUM(I226,K226,M226,O226,Q226,S226,U226,W226,Y226,AA226,AC226,AE226)</f>
        <v>0</v>
      </c>
      <c r="F226" s="20">
        <f>IFERROR(E226/B226*100,0)</f>
        <v>0</v>
      </c>
      <c r="G226" s="20">
        <f>IFERROR(E226/C226*100,0)</f>
        <v>0</v>
      </c>
      <c r="H226" s="34"/>
      <c r="I226" s="34"/>
      <c r="J226" s="22"/>
      <c r="K226" s="22"/>
      <c r="L226" s="22"/>
      <c r="M226" s="22"/>
      <c r="N226" s="22"/>
      <c r="O226" s="22"/>
      <c r="P226" s="22"/>
      <c r="Q226" s="22"/>
      <c r="R226" s="22"/>
      <c r="S226" s="22"/>
      <c r="T226" s="22"/>
      <c r="U226" s="22"/>
      <c r="V226" s="22"/>
      <c r="W226" s="22"/>
      <c r="X226" s="22"/>
      <c r="Y226" s="22"/>
      <c r="Z226" s="22"/>
      <c r="AA226" s="22"/>
      <c r="AB226" s="22"/>
      <c r="AC226" s="22"/>
      <c r="AD226" s="22">
        <v>150</v>
      </c>
      <c r="AE226" s="22"/>
      <c r="AF226" s="23"/>
      <c r="AG226" s="13">
        <f t="shared" si="79"/>
        <v>0</v>
      </c>
    </row>
    <row r="227" spans="1:33" x14ac:dyDescent="0.3">
      <c r="A227" s="31" t="s">
        <v>31</v>
      </c>
      <c r="B227" s="20"/>
      <c r="C227" s="32"/>
      <c r="D227" s="33"/>
      <c r="E227" s="32"/>
      <c r="F227" s="20"/>
      <c r="G227" s="20"/>
      <c r="H227" s="34"/>
      <c r="I227" s="34"/>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3"/>
      <c r="AG227" s="13">
        <f t="shared" si="79"/>
        <v>0</v>
      </c>
    </row>
    <row r="228" spans="1:33" ht="114.75" customHeight="1" x14ac:dyDescent="0.3">
      <c r="A228" s="19" t="s">
        <v>73</v>
      </c>
      <c r="B228" s="20"/>
      <c r="C228" s="39"/>
      <c r="D228" s="39"/>
      <c r="E228" s="39"/>
      <c r="F228" s="39"/>
      <c r="G228" s="39"/>
      <c r="H228" s="34"/>
      <c r="I228" s="34"/>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3"/>
      <c r="AG228" s="13">
        <f t="shared" si="79"/>
        <v>0</v>
      </c>
    </row>
    <row r="229" spans="1:33" x14ac:dyDescent="0.3">
      <c r="A229" s="24" t="s">
        <v>27</v>
      </c>
      <c r="B229" s="25">
        <f>B231+B232+B230+B233</f>
        <v>2992.1</v>
      </c>
      <c r="C229" s="25">
        <f>C231+C232+C230+C233</f>
        <v>2992.1</v>
      </c>
      <c r="D229" s="26">
        <f>D231+D232+D230+D233</f>
        <v>2992.1</v>
      </c>
      <c r="E229" s="25">
        <f>E231+E232+E230+E233</f>
        <v>2992.1</v>
      </c>
      <c r="F229" s="25">
        <f>IFERROR(E229/B229*100,0)</f>
        <v>100</v>
      </c>
      <c r="G229" s="25">
        <f>IFERROR(E229/C229*100,0)</f>
        <v>100</v>
      </c>
      <c r="H229" s="25">
        <f t="shared" ref="H229:AE229" si="128">H231+H232+H230+H233</f>
        <v>2992.1</v>
      </c>
      <c r="I229" s="25">
        <f t="shared" si="128"/>
        <v>2992.1</v>
      </c>
      <c r="J229" s="58">
        <f t="shared" si="128"/>
        <v>0</v>
      </c>
      <c r="K229" s="58">
        <f t="shared" si="128"/>
        <v>0</v>
      </c>
      <c r="L229" s="58">
        <f t="shared" si="128"/>
        <v>0</v>
      </c>
      <c r="M229" s="58">
        <f t="shared" si="128"/>
        <v>0</v>
      </c>
      <c r="N229" s="58">
        <f t="shared" si="128"/>
        <v>0</v>
      </c>
      <c r="O229" s="58">
        <f t="shared" si="128"/>
        <v>0</v>
      </c>
      <c r="P229" s="58">
        <f t="shared" si="128"/>
        <v>0</v>
      </c>
      <c r="Q229" s="58">
        <f t="shared" si="128"/>
        <v>0</v>
      </c>
      <c r="R229" s="58">
        <f t="shared" si="128"/>
        <v>0</v>
      </c>
      <c r="S229" s="58">
        <f t="shared" si="128"/>
        <v>0</v>
      </c>
      <c r="T229" s="58">
        <f t="shared" si="128"/>
        <v>0</v>
      </c>
      <c r="U229" s="58">
        <f t="shared" si="128"/>
        <v>0</v>
      </c>
      <c r="V229" s="58">
        <f t="shared" si="128"/>
        <v>0</v>
      </c>
      <c r="W229" s="58">
        <f t="shared" si="128"/>
        <v>0</v>
      </c>
      <c r="X229" s="58">
        <f t="shared" si="128"/>
        <v>0</v>
      </c>
      <c r="Y229" s="58">
        <f t="shared" si="128"/>
        <v>0</v>
      </c>
      <c r="Z229" s="58">
        <f t="shared" si="128"/>
        <v>0</v>
      </c>
      <c r="AA229" s="58">
        <f t="shared" si="128"/>
        <v>0</v>
      </c>
      <c r="AB229" s="58">
        <f t="shared" si="128"/>
        <v>0</v>
      </c>
      <c r="AC229" s="58">
        <f t="shared" si="128"/>
        <v>0</v>
      </c>
      <c r="AD229" s="58">
        <f t="shared" si="128"/>
        <v>0</v>
      </c>
      <c r="AE229" s="58">
        <f t="shared" si="128"/>
        <v>0</v>
      </c>
      <c r="AF229" s="23"/>
      <c r="AG229" s="13">
        <f t="shared" si="79"/>
        <v>0</v>
      </c>
    </row>
    <row r="230" spans="1:33" x14ac:dyDescent="0.3">
      <c r="A230" s="31" t="s">
        <v>28</v>
      </c>
      <c r="B230" s="20">
        <f t="shared" ref="B230:B232" si="129">J230+L230+N230+P230+R230+T230+V230+X230+Z230+AB230+AD230+H230</f>
        <v>0</v>
      </c>
      <c r="C230" s="32">
        <f>SUM(H230)</f>
        <v>0</v>
      </c>
      <c r="D230" s="33">
        <f>E230</f>
        <v>0</v>
      </c>
      <c r="E230" s="32">
        <f>SUM(I230,K230,M230,O230,Q230,S230,U230,W230,Y230,AA230,AC230,AE230)</f>
        <v>0</v>
      </c>
      <c r="F230" s="20">
        <f>IFERROR(E230/B230*100,0)</f>
        <v>0</v>
      </c>
      <c r="G230" s="20">
        <f>IFERROR(E230/C230*100,0)</f>
        <v>0</v>
      </c>
      <c r="H230" s="34"/>
      <c r="I230" s="34"/>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3"/>
      <c r="AG230" s="13">
        <f t="shared" si="79"/>
        <v>0</v>
      </c>
    </row>
    <row r="231" spans="1:33" x14ac:dyDescent="0.3">
      <c r="A231" s="31" t="s">
        <v>29</v>
      </c>
      <c r="B231" s="20">
        <f t="shared" si="129"/>
        <v>0</v>
      </c>
      <c r="C231" s="32">
        <f>SUM(H231)</f>
        <v>0</v>
      </c>
      <c r="D231" s="33">
        <f>E231</f>
        <v>0</v>
      </c>
      <c r="E231" s="32">
        <f>SUM(I231,K231,M231,O231,Q231,S231,U231,W231,Y231,AA231,AC231,AE231)</f>
        <v>0</v>
      </c>
      <c r="F231" s="20">
        <f>IFERROR(E231/B231*100,0)</f>
        <v>0</v>
      </c>
      <c r="G231" s="20">
        <f>IFERROR(E231/C231*100,0)</f>
        <v>0</v>
      </c>
      <c r="H231" s="34"/>
      <c r="I231" s="34"/>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3"/>
      <c r="AG231" s="13">
        <f t="shared" si="79"/>
        <v>0</v>
      </c>
    </row>
    <row r="232" spans="1:33" x14ac:dyDescent="0.3">
      <c r="A232" s="31" t="s">
        <v>30</v>
      </c>
      <c r="B232" s="20">
        <f t="shared" si="129"/>
        <v>2992.1</v>
      </c>
      <c r="C232" s="32">
        <f>SUM(H232)</f>
        <v>2992.1</v>
      </c>
      <c r="D232" s="33">
        <f>E232</f>
        <v>2992.1</v>
      </c>
      <c r="E232" s="32">
        <f>SUM(I232,K232,M232,O232,Q232,S232,U232,W232,Y232,AA232,AC232,AE232)</f>
        <v>2992.1</v>
      </c>
      <c r="F232" s="20">
        <f>IFERROR(E232/B232*100,0)</f>
        <v>100</v>
      </c>
      <c r="G232" s="20">
        <f>IFERROR(E232/C232*100,0)</f>
        <v>100</v>
      </c>
      <c r="H232" s="34">
        <v>2992.1</v>
      </c>
      <c r="I232" s="34">
        <v>2992.1</v>
      </c>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3"/>
      <c r="AG232" s="13">
        <f t="shared" si="79"/>
        <v>0</v>
      </c>
    </row>
    <row r="233" spans="1:33" x14ac:dyDescent="0.3">
      <c r="A233" s="35" t="s">
        <v>31</v>
      </c>
      <c r="B233" s="36"/>
      <c r="C233" s="37"/>
      <c r="D233" s="38"/>
      <c r="E233" s="37"/>
      <c r="F233" s="36"/>
      <c r="G233" s="36"/>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3"/>
      <c r="AG233" s="13">
        <f t="shared" si="79"/>
        <v>0</v>
      </c>
    </row>
    <row r="234" spans="1:33" ht="56.25" x14ac:dyDescent="0.3">
      <c r="A234" s="82" t="s">
        <v>74</v>
      </c>
      <c r="B234" s="83"/>
      <c r="C234" s="84"/>
      <c r="D234" s="84"/>
      <c r="E234" s="84"/>
      <c r="F234" s="84"/>
      <c r="G234" s="84"/>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12"/>
      <c r="AG234" s="13">
        <f t="shared" si="79"/>
        <v>0</v>
      </c>
    </row>
    <row r="235" spans="1:33" x14ac:dyDescent="0.3">
      <c r="A235" s="14" t="s">
        <v>27</v>
      </c>
      <c r="B235" s="15">
        <f>B236+B237+B238+B239</f>
        <v>58614.482820000012</v>
      </c>
      <c r="C235" s="15">
        <f>C236+C237+C238+C239</f>
        <v>26951.709859999999</v>
      </c>
      <c r="D235" s="15">
        <f>D236+D237+D238+D239</f>
        <v>26080.799999999999</v>
      </c>
      <c r="E235" s="15">
        <f>E236+E237+E238+E239</f>
        <v>26080.799999999999</v>
      </c>
      <c r="F235" s="18">
        <f>IFERROR(E235/B235*100,0)</f>
        <v>44.495487710932927</v>
      </c>
      <c r="G235" s="18">
        <f>IFERROR(E235/C235*100,0)</f>
        <v>96.768628541476886</v>
      </c>
      <c r="H235" s="15">
        <f>H236+H237+H238+H239</f>
        <v>2008.0666200000001</v>
      </c>
      <c r="I235" s="15">
        <f t="shared" ref="I235:AE235" si="130">I236+I237+I238+I239</f>
        <v>1472.63</v>
      </c>
      <c r="J235" s="15">
        <f t="shared" si="130"/>
        <v>4844.0766199999998</v>
      </c>
      <c r="K235" s="15">
        <f t="shared" si="130"/>
        <v>4844.08</v>
      </c>
      <c r="L235" s="15">
        <f t="shared" si="130"/>
        <v>8715.1966200000006</v>
      </c>
      <c r="M235" s="15">
        <f t="shared" si="130"/>
        <v>8717.51</v>
      </c>
      <c r="N235" s="15">
        <f t="shared" si="130"/>
        <v>11384.37</v>
      </c>
      <c r="O235" s="15">
        <f t="shared" si="130"/>
        <v>11046.580000000002</v>
      </c>
      <c r="P235" s="15">
        <f t="shared" si="130"/>
        <v>4503.6915099999997</v>
      </c>
      <c r="Q235" s="15">
        <f t="shared" si="130"/>
        <v>0</v>
      </c>
      <c r="R235" s="15">
        <f t="shared" si="130"/>
        <v>4413.2422900000001</v>
      </c>
      <c r="S235" s="15">
        <f t="shared" si="130"/>
        <v>0</v>
      </c>
      <c r="T235" s="15">
        <f t="shared" si="130"/>
        <v>5320.5766200000007</v>
      </c>
      <c r="U235" s="15">
        <f t="shared" si="130"/>
        <v>0</v>
      </c>
      <c r="V235" s="15">
        <f t="shared" si="130"/>
        <v>3431.7408299999997</v>
      </c>
      <c r="W235" s="15">
        <f t="shared" si="130"/>
        <v>0</v>
      </c>
      <c r="X235" s="15">
        <f t="shared" si="130"/>
        <v>3464.87662</v>
      </c>
      <c r="Y235" s="15">
        <f t="shared" si="130"/>
        <v>0</v>
      </c>
      <c r="Z235" s="15">
        <f t="shared" si="130"/>
        <v>4740.8688499999998</v>
      </c>
      <c r="AA235" s="15">
        <f t="shared" si="130"/>
        <v>0</v>
      </c>
      <c r="AB235" s="15">
        <f t="shared" si="130"/>
        <v>4483.1396199999999</v>
      </c>
      <c r="AC235" s="15">
        <f t="shared" si="130"/>
        <v>0</v>
      </c>
      <c r="AD235" s="15">
        <f t="shared" si="130"/>
        <v>1304.63662</v>
      </c>
      <c r="AE235" s="15">
        <f t="shared" si="130"/>
        <v>0</v>
      </c>
      <c r="AF235" s="12"/>
      <c r="AG235" s="13">
        <f t="shared" si="79"/>
        <v>1.2960299500264227E-11</v>
      </c>
    </row>
    <row r="236" spans="1:33" x14ac:dyDescent="0.3">
      <c r="A236" s="17" t="s">
        <v>28</v>
      </c>
      <c r="B236" s="18">
        <f>B242+B248</f>
        <v>0</v>
      </c>
      <c r="C236" s="18">
        <f t="shared" ref="C236:E236" si="131">C242+C248</f>
        <v>0</v>
      </c>
      <c r="D236" s="18">
        <f t="shared" si="131"/>
        <v>0</v>
      </c>
      <c r="E236" s="18">
        <f t="shared" si="131"/>
        <v>0</v>
      </c>
      <c r="F236" s="18"/>
      <c r="G236" s="18"/>
      <c r="H236" s="18">
        <f t="shared" ref="H236:AE239" si="132">H242+H248</f>
        <v>0</v>
      </c>
      <c r="I236" s="18">
        <f t="shared" si="132"/>
        <v>0</v>
      </c>
      <c r="J236" s="18">
        <f t="shared" si="132"/>
        <v>0</v>
      </c>
      <c r="K236" s="18">
        <f t="shared" si="132"/>
        <v>0</v>
      </c>
      <c r="L236" s="18">
        <f t="shared" si="132"/>
        <v>0</v>
      </c>
      <c r="M236" s="18">
        <f t="shared" si="132"/>
        <v>0</v>
      </c>
      <c r="N236" s="18">
        <f t="shared" si="132"/>
        <v>0</v>
      </c>
      <c r="O236" s="18">
        <f t="shared" si="132"/>
        <v>0</v>
      </c>
      <c r="P236" s="18">
        <f t="shared" si="132"/>
        <v>0</v>
      </c>
      <c r="Q236" s="18">
        <f t="shared" si="132"/>
        <v>0</v>
      </c>
      <c r="R236" s="18">
        <f t="shared" si="132"/>
        <v>0</v>
      </c>
      <c r="S236" s="18">
        <f t="shared" si="132"/>
        <v>0</v>
      </c>
      <c r="T236" s="18">
        <f t="shared" si="132"/>
        <v>0</v>
      </c>
      <c r="U236" s="18">
        <f t="shared" si="132"/>
        <v>0</v>
      </c>
      <c r="V236" s="18">
        <f t="shared" si="132"/>
        <v>0</v>
      </c>
      <c r="W236" s="18">
        <f t="shared" si="132"/>
        <v>0</v>
      </c>
      <c r="X236" s="18">
        <f t="shared" si="132"/>
        <v>0</v>
      </c>
      <c r="Y236" s="18">
        <f t="shared" si="132"/>
        <v>0</v>
      </c>
      <c r="Z236" s="18">
        <f t="shared" si="132"/>
        <v>0</v>
      </c>
      <c r="AA236" s="18">
        <f t="shared" si="132"/>
        <v>0</v>
      </c>
      <c r="AB236" s="18">
        <f t="shared" si="132"/>
        <v>0</v>
      </c>
      <c r="AC236" s="18">
        <f t="shared" si="132"/>
        <v>0</v>
      </c>
      <c r="AD236" s="18">
        <f t="shared" si="132"/>
        <v>0</v>
      </c>
      <c r="AE236" s="18">
        <f t="shared" si="132"/>
        <v>0</v>
      </c>
      <c r="AF236" s="12"/>
      <c r="AG236" s="13">
        <f t="shared" si="79"/>
        <v>0</v>
      </c>
    </row>
    <row r="237" spans="1:33" x14ac:dyDescent="0.3">
      <c r="A237" s="17" t="s">
        <v>29</v>
      </c>
      <c r="B237" s="18">
        <f t="shared" ref="B237:E239" si="133">B243+B249</f>
        <v>0</v>
      </c>
      <c r="C237" s="18">
        <f t="shared" si="133"/>
        <v>0</v>
      </c>
      <c r="D237" s="18">
        <f t="shared" si="133"/>
        <v>0</v>
      </c>
      <c r="E237" s="18">
        <f t="shared" si="133"/>
        <v>0</v>
      </c>
      <c r="F237" s="18"/>
      <c r="G237" s="18"/>
      <c r="H237" s="18">
        <f t="shared" si="132"/>
        <v>0</v>
      </c>
      <c r="I237" s="18">
        <f t="shared" si="132"/>
        <v>0</v>
      </c>
      <c r="J237" s="18">
        <f t="shared" si="132"/>
        <v>0</v>
      </c>
      <c r="K237" s="18">
        <f t="shared" si="132"/>
        <v>0</v>
      </c>
      <c r="L237" s="18">
        <f t="shared" si="132"/>
        <v>0</v>
      </c>
      <c r="M237" s="18">
        <f t="shared" si="132"/>
        <v>0</v>
      </c>
      <c r="N237" s="18">
        <f t="shared" si="132"/>
        <v>0</v>
      </c>
      <c r="O237" s="18">
        <f t="shared" si="132"/>
        <v>0</v>
      </c>
      <c r="P237" s="18">
        <f t="shared" si="132"/>
        <v>0</v>
      </c>
      <c r="Q237" s="18">
        <f t="shared" si="132"/>
        <v>0</v>
      </c>
      <c r="R237" s="18">
        <f t="shared" si="132"/>
        <v>0</v>
      </c>
      <c r="S237" s="18">
        <f t="shared" si="132"/>
        <v>0</v>
      </c>
      <c r="T237" s="18">
        <f t="shared" si="132"/>
        <v>0</v>
      </c>
      <c r="U237" s="18">
        <f t="shared" si="132"/>
        <v>0</v>
      </c>
      <c r="V237" s="18">
        <f t="shared" si="132"/>
        <v>0</v>
      </c>
      <c r="W237" s="18">
        <f t="shared" si="132"/>
        <v>0</v>
      </c>
      <c r="X237" s="18">
        <f t="shared" si="132"/>
        <v>0</v>
      </c>
      <c r="Y237" s="18">
        <f t="shared" si="132"/>
        <v>0</v>
      </c>
      <c r="Z237" s="18">
        <f t="shared" si="132"/>
        <v>0</v>
      </c>
      <c r="AA237" s="18">
        <f t="shared" si="132"/>
        <v>0</v>
      </c>
      <c r="AB237" s="18">
        <f t="shared" si="132"/>
        <v>0</v>
      </c>
      <c r="AC237" s="18">
        <f t="shared" si="132"/>
        <v>0</v>
      </c>
      <c r="AD237" s="18">
        <f t="shared" si="132"/>
        <v>0</v>
      </c>
      <c r="AE237" s="18">
        <f t="shared" si="132"/>
        <v>0</v>
      </c>
      <c r="AF237" s="12"/>
      <c r="AG237" s="13">
        <f t="shared" si="79"/>
        <v>0</v>
      </c>
    </row>
    <row r="238" spans="1:33" x14ac:dyDescent="0.3">
      <c r="A238" s="17" t="s">
        <v>30</v>
      </c>
      <c r="B238" s="18">
        <f t="shared" si="133"/>
        <v>58614.482820000012</v>
      </c>
      <c r="C238" s="18">
        <f>C244+C250</f>
        <v>26951.709859999999</v>
      </c>
      <c r="D238" s="18">
        <f t="shared" si="133"/>
        <v>26080.799999999999</v>
      </c>
      <c r="E238" s="18">
        <f t="shared" si="133"/>
        <v>26080.799999999999</v>
      </c>
      <c r="F238" s="18">
        <f>IFERROR(E238/B238*100,0)</f>
        <v>44.495487710932927</v>
      </c>
      <c r="G238" s="18">
        <f>IFERROR(E238/C238*100,0)</f>
        <v>96.768628541476886</v>
      </c>
      <c r="H238" s="18">
        <f t="shared" si="132"/>
        <v>2008.0666200000001</v>
      </c>
      <c r="I238" s="18">
        <f t="shared" si="132"/>
        <v>1472.63</v>
      </c>
      <c r="J238" s="18">
        <f t="shared" si="132"/>
        <v>4844.0766199999998</v>
      </c>
      <c r="K238" s="18">
        <f t="shared" si="132"/>
        <v>4844.08</v>
      </c>
      <c r="L238" s="18">
        <f t="shared" si="132"/>
        <v>8715.1966200000006</v>
      </c>
      <c r="M238" s="18">
        <f t="shared" si="132"/>
        <v>8717.51</v>
      </c>
      <c r="N238" s="18">
        <f t="shared" si="132"/>
        <v>11384.37</v>
      </c>
      <c r="O238" s="18">
        <f t="shared" si="132"/>
        <v>11046.580000000002</v>
      </c>
      <c r="P238" s="18">
        <f t="shared" si="132"/>
        <v>4503.6915099999997</v>
      </c>
      <c r="Q238" s="18">
        <f t="shared" si="132"/>
        <v>0</v>
      </c>
      <c r="R238" s="18">
        <f t="shared" si="132"/>
        <v>4413.2422900000001</v>
      </c>
      <c r="S238" s="18">
        <f t="shared" si="132"/>
        <v>0</v>
      </c>
      <c r="T238" s="18">
        <f t="shared" si="132"/>
        <v>5320.5766200000007</v>
      </c>
      <c r="U238" s="18">
        <f t="shared" si="132"/>
        <v>0</v>
      </c>
      <c r="V238" s="18">
        <f t="shared" si="132"/>
        <v>3431.7408299999997</v>
      </c>
      <c r="W238" s="18">
        <f t="shared" si="132"/>
        <v>0</v>
      </c>
      <c r="X238" s="18">
        <f t="shared" si="132"/>
        <v>3464.87662</v>
      </c>
      <c r="Y238" s="18">
        <f t="shared" si="132"/>
        <v>0</v>
      </c>
      <c r="Z238" s="18">
        <f t="shared" si="132"/>
        <v>4740.8688499999998</v>
      </c>
      <c r="AA238" s="18">
        <f t="shared" si="132"/>
        <v>0</v>
      </c>
      <c r="AB238" s="18">
        <f t="shared" si="132"/>
        <v>4483.1396199999999</v>
      </c>
      <c r="AC238" s="18">
        <f t="shared" si="132"/>
        <v>0</v>
      </c>
      <c r="AD238" s="18">
        <f t="shared" si="132"/>
        <v>1304.63662</v>
      </c>
      <c r="AE238" s="18">
        <f t="shared" si="132"/>
        <v>0</v>
      </c>
      <c r="AF238" s="12"/>
      <c r="AG238" s="13">
        <f t="shared" si="79"/>
        <v>1.2960299500264227E-11</v>
      </c>
    </row>
    <row r="239" spans="1:33" x14ac:dyDescent="0.3">
      <c r="A239" s="17" t="s">
        <v>31</v>
      </c>
      <c r="B239" s="18">
        <f t="shared" si="133"/>
        <v>0</v>
      </c>
      <c r="C239" s="18">
        <f t="shared" si="133"/>
        <v>0</v>
      </c>
      <c r="D239" s="18">
        <f t="shared" si="133"/>
        <v>0</v>
      </c>
      <c r="E239" s="18">
        <f t="shared" si="133"/>
        <v>0</v>
      </c>
      <c r="F239" s="18"/>
      <c r="G239" s="18"/>
      <c r="H239" s="18">
        <f t="shared" si="132"/>
        <v>0</v>
      </c>
      <c r="I239" s="18">
        <f t="shared" si="132"/>
        <v>0</v>
      </c>
      <c r="J239" s="18">
        <f t="shared" si="132"/>
        <v>0</v>
      </c>
      <c r="K239" s="18">
        <f t="shared" si="132"/>
        <v>0</v>
      </c>
      <c r="L239" s="18">
        <f t="shared" si="132"/>
        <v>0</v>
      </c>
      <c r="M239" s="18">
        <f t="shared" si="132"/>
        <v>0</v>
      </c>
      <c r="N239" s="18">
        <f t="shared" si="132"/>
        <v>0</v>
      </c>
      <c r="O239" s="18">
        <f t="shared" si="132"/>
        <v>0</v>
      </c>
      <c r="P239" s="18">
        <f t="shared" si="132"/>
        <v>0</v>
      </c>
      <c r="Q239" s="18">
        <f t="shared" si="132"/>
        <v>0</v>
      </c>
      <c r="R239" s="18">
        <f t="shared" si="132"/>
        <v>0</v>
      </c>
      <c r="S239" s="18">
        <f t="shared" si="132"/>
        <v>0</v>
      </c>
      <c r="T239" s="18">
        <f t="shared" si="132"/>
        <v>0</v>
      </c>
      <c r="U239" s="18">
        <f t="shared" si="132"/>
        <v>0</v>
      </c>
      <c r="V239" s="18">
        <f t="shared" si="132"/>
        <v>0</v>
      </c>
      <c r="W239" s="18">
        <f t="shared" si="132"/>
        <v>0</v>
      </c>
      <c r="X239" s="18">
        <f t="shared" si="132"/>
        <v>0</v>
      </c>
      <c r="Y239" s="18">
        <f t="shared" si="132"/>
        <v>0</v>
      </c>
      <c r="Z239" s="18">
        <f t="shared" si="132"/>
        <v>0</v>
      </c>
      <c r="AA239" s="18">
        <f t="shared" si="132"/>
        <v>0</v>
      </c>
      <c r="AB239" s="18">
        <f t="shared" si="132"/>
        <v>0</v>
      </c>
      <c r="AC239" s="18">
        <f t="shared" si="132"/>
        <v>0</v>
      </c>
      <c r="AD239" s="18">
        <f t="shared" si="132"/>
        <v>0</v>
      </c>
      <c r="AE239" s="18">
        <f t="shared" si="132"/>
        <v>0</v>
      </c>
      <c r="AF239" s="12"/>
      <c r="AG239" s="13">
        <f t="shared" si="79"/>
        <v>0</v>
      </c>
    </row>
    <row r="240" spans="1:33" ht="61.5" customHeight="1" x14ac:dyDescent="0.3">
      <c r="A240" s="19" t="s">
        <v>75</v>
      </c>
      <c r="B240" s="79"/>
      <c r="C240" s="21"/>
      <c r="D240" s="21"/>
      <c r="E240" s="21"/>
      <c r="F240" s="21"/>
      <c r="G240" s="21"/>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3"/>
      <c r="AG240" s="13">
        <f t="shared" si="79"/>
        <v>0</v>
      </c>
    </row>
    <row r="241" spans="1:33" x14ac:dyDescent="0.3">
      <c r="A241" s="59" t="s">
        <v>27</v>
      </c>
      <c r="B241" s="58">
        <f>B243+B244+B242+B245</f>
        <v>46104.55000000001</v>
      </c>
      <c r="C241" s="58">
        <f>C243+C244+C242+C245</f>
        <v>23086.67</v>
      </c>
      <c r="D241" s="80">
        <f>D243+D244+D242+D245</f>
        <v>23086.67</v>
      </c>
      <c r="E241" s="58">
        <f>E243+E244+E242+E245</f>
        <v>23086.67</v>
      </c>
      <c r="F241" s="58">
        <f>IFERROR(E241/B241*100,0)</f>
        <v>50.074602181346521</v>
      </c>
      <c r="G241" s="58">
        <f>IFERROR(E241/C241*100,0)</f>
        <v>100</v>
      </c>
      <c r="H241" s="58">
        <f t="shared" ref="H241:AE241" si="134">H243+H244+H242+H245</f>
        <v>1347.73</v>
      </c>
      <c r="I241" s="58">
        <f t="shared" si="134"/>
        <v>1347.73</v>
      </c>
      <c r="J241" s="58">
        <f t="shared" si="134"/>
        <v>3827.1</v>
      </c>
      <c r="K241" s="58">
        <f t="shared" si="134"/>
        <v>3827.1</v>
      </c>
      <c r="L241" s="58">
        <f t="shared" si="134"/>
        <v>7698.22</v>
      </c>
      <c r="M241" s="58">
        <f t="shared" si="134"/>
        <v>7698.22</v>
      </c>
      <c r="N241" s="58">
        <f t="shared" si="134"/>
        <v>10213.620000000001</v>
      </c>
      <c r="O241" s="58">
        <f t="shared" si="134"/>
        <v>10213.620000000001</v>
      </c>
      <c r="P241" s="58">
        <f t="shared" si="134"/>
        <v>3322.2</v>
      </c>
      <c r="Q241" s="58">
        <f t="shared" si="134"/>
        <v>0</v>
      </c>
      <c r="R241" s="58">
        <f t="shared" si="134"/>
        <v>3386.5</v>
      </c>
      <c r="S241" s="58">
        <f t="shared" si="134"/>
        <v>0</v>
      </c>
      <c r="T241" s="58">
        <f t="shared" si="134"/>
        <v>4303.6000000000004</v>
      </c>
      <c r="U241" s="58">
        <f t="shared" si="134"/>
        <v>0</v>
      </c>
      <c r="V241" s="58">
        <f t="shared" si="134"/>
        <v>2401.1999999999998</v>
      </c>
      <c r="W241" s="58">
        <f t="shared" si="134"/>
        <v>0</v>
      </c>
      <c r="X241" s="58">
        <f t="shared" si="134"/>
        <v>2447.9</v>
      </c>
      <c r="Y241" s="58">
        <f t="shared" si="134"/>
        <v>0</v>
      </c>
      <c r="Z241" s="58">
        <f t="shared" si="134"/>
        <v>3713.5</v>
      </c>
      <c r="AA241" s="58">
        <f t="shared" si="134"/>
        <v>0</v>
      </c>
      <c r="AB241" s="58">
        <f t="shared" si="134"/>
        <v>3442.98</v>
      </c>
      <c r="AC241" s="58">
        <f t="shared" si="134"/>
        <v>0</v>
      </c>
      <c r="AD241" s="58">
        <f t="shared" si="134"/>
        <v>0</v>
      </c>
      <c r="AE241" s="58">
        <f t="shared" si="134"/>
        <v>0</v>
      </c>
      <c r="AF241" s="23"/>
      <c r="AG241" s="13">
        <f t="shared" si="79"/>
        <v>5.0022208597511053E-12</v>
      </c>
    </row>
    <row r="242" spans="1:33" x14ac:dyDescent="0.3">
      <c r="A242" s="35" t="s">
        <v>28</v>
      </c>
      <c r="B242" s="36">
        <f t="shared" ref="B242:B244" si="135">J242+L242+N242+P242+R242+T242+V242+X242+Z242+AB242+AD242+H242</f>
        <v>0</v>
      </c>
      <c r="C242" s="37">
        <f>SUM(H242)</f>
        <v>0</v>
      </c>
      <c r="D242" s="38">
        <f>E242</f>
        <v>0</v>
      </c>
      <c r="E242" s="37">
        <f>SUM(I242,K242,M242,O242,Q242,S242,U242,W242,Y242,AA242,AC242,AE242)</f>
        <v>0</v>
      </c>
      <c r="F242" s="36">
        <f>IFERROR(E242/B242*100,0)</f>
        <v>0</v>
      </c>
      <c r="G242" s="36">
        <f>IFERROR(E242/C242*100,0)</f>
        <v>0</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3"/>
      <c r="AG242" s="13">
        <f t="shared" si="79"/>
        <v>0</v>
      </c>
    </row>
    <row r="243" spans="1:33" ht="42" customHeight="1" x14ac:dyDescent="0.3">
      <c r="A243" s="35" t="s">
        <v>29</v>
      </c>
      <c r="B243" s="36">
        <f t="shared" si="135"/>
        <v>0</v>
      </c>
      <c r="C243" s="37">
        <f>SUM(H243)</f>
        <v>0</v>
      </c>
      <c r="D243" s="38">
        <f>E243</f>
        <v>0</v>
      </c>
      <c r="E243" s="37">
        <f>SUM(I243,K243,M243,O243,Q243,S243,U243,W243,Y243,AA243,AC243,AE243)</f>
        <v>0</v>
      </c>
      <c r="F243" s="36">
        <f>IFERROR(E243/B243*100,0)</f>
        <v>0</v>
      </c>
      <c r="G243" s="36">
        <f>IFERROR(E243/C243*100,0)</f>
        <v>0</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3"/>
      <c r="AG243" s="13">
        <f t="shared" si="79"/>
        <v>0</v>
      </c>
    </row>
    <row r="244" spans="1:33" x14ac:dyDescent="0.3">
      <c r="A244" s="35" t="s">
        <v>30</v>
      </c>
      <c r="B244" s="36">
        <f t="shared" si="135"/>
        <v>46104.55000000001</v>
      </c>
      <c r="C244" s="37">
        <f>H244+J244+L244+N244</f>
        <v>23086.67</v>
      </c>
      <c r="D244" s="38">
        <f>E244</f>
        <v>23086.67</v>
      </c>
      <c r="E244" s="37">
        <f>SUM(I244,K244,M244,O244,Q244,S244,U244,W244,Y244,AA244,AC244,AE244)</f>
        <v>23086.67</v>
      </c>
      <c r="F244" s="36">
        <f>IFERROR(E244/B244*100,0)</f>
        <v>50.074602181346521</v>
      </c>
      <c r="G244" s="36">
        <f>IFERROR(E244/C244*100,0)</f>
        <v>100</v>
      </c>
      <c r="H244" s="34">
        <v>1347.73</v>
      </c>
      <c r="I244" s="34">
        <v>1347.73</v>
      </c>
      <c r="J244" s="34">
        <v>3827.1</v>
      </c>
      <c r="K244" s="22">
        <v>3827.1</v>
      </c>
      <c r="L244" s="22">
        <v>7698.22</v>
      </c>
      <c r="M244" s="22">
        <v>7698.22</v>
      </c>
      <c r="N244" s="22">
        <v>10213.620000000001</v>
      </c>
      <c r="O244" s="22">
        <v>10213.620000000001</v>
      </c>
      <c r="P244" s="22">
        <v>3322.2</v>
      </c>
      <c r="Q244" s="22"/>
      <c r="R244" s="22">
        <v>3386.5</v>
      </c>
      <c r="S244" s="22"/>
      <c r="T244" s="22">
        <v>4303.6000000000004</v>
      </c>
      <c r="U244" s="22"/>
      <c r="V244" s="22">
        <v>2401.1999999999998</v>
      </c>
      <c r="W244" s="22"/>
      <c r="X244" s="22">
        <v>2447.9</v>
      </c>
      <c r="Y244" s="22"/>
      <c r="Z244" s="22">
        <v>3713.5</v>
      </c>
      <c r="AA244" s="22"/>
      <c r="AB244" s="22">
        <f>3619.9-176.92</f>
        <v>3442.98</v>
      </c>
      <c r="AC244" s="22"/>
      <c r="AD244" s="22"/>
      <c r="AE244" s="22"/>
      <c r="AF244" s="23"/>
      <c r="AG244" s="13">
        <f t="shared" si="79"/>
        <v>5.0022208597511053E-12</v>
      </c>
    </row>
    <row r="245" spans="1:33" x14ac:dyDescent="0.3">
      <c r="A245" s="35" t="s">
        <v>31</v>
      </c>
      <c r="B245" s="36"/>
      <c r="C245" s="37"/>
      <c r="D245" s="38"/>
      <c r="E245" s="37"/>
      <c r="F245" s="36"/>
      <c r="G245" s="36"/>
      <c r="H245" s="34"/>
      <c r="I245" s="34"/>
      <c r="J245" s="34"/>
      <c r="K245" s="22"/>
      <c r="L245" s="22"/>
      <c r="M245" s="22"/>
      <c r="N245" s="22"/>
      <c r="O245" s="22"/>
      <c r="P245" s="22"/>
      <c r="Q245" s="22"/>
      <c r="R245" s="22"/>
      <c r="S245" s="22"/>
      <c r="T245" s="22"/>
      <c r="U245" s="22"/>
      <c r="V245" s="22"/>
      <c r="W245" s="22"/>
      <c r="X245" s="22"/>
      <c r="Y245" s="22"/>
      <c r="Z245" s="22"/>
      <c r="AA245" s="22"/>
      <c r="AB245" s="22"/>
      <c r="AC245" s="22"/>
      <c r="AD245" s="22"/>
      <c r="AE245" s="22"/>
      <c r="AF245" s="23"/>
      <c r="AG245" s="13">
        <f t="shared" si="79"/>
        <v>0</v>
      </c>
    </row>
    <row r="246" spans="1:33" ht="64.5" customHeight="1" x14ac:dyDescent="0.3">
      <c r="A246" s="19" t="s">
        <v>76</v>
      </c>
      <c r="B246" s="79"/>
      <c r="C246" s="21"/>
      <c r="D246" s="21"/>
      <c r="E246" s="21"/>
      <c r="F246" s="21"/>
      <c r="G246" s="21"/>
      <c r="H246" s="34"/>
      <c r="I246" s="34"/>
      <c r="J246" s="34"/>
      <c r="K246" s="22"/>
      <c r="L246" s="22"/>
      <c r="M246" s="22"/>
      <c r="N246" s="22"/>
      <c r="O246" s="22"/>
      <c r="P246" s="22"/>
      <c r="Q246" s="22"/>
      <c r="R246" s="22"/>
      <c r="S246" s="22"/>
      <c r="T246" s="22"/>
      <c r="U246" s="22"/>
      <c r="V246" s="22"/>
      <c r="W246" s="22"/>
      <c r="X246" s="22"/>
      <c r="Y246" s="22"/>
      <c r="Z246" s="22"/>
      <c r="AA246" s="22"/>
      <c r="AB246" s="22"/>
      <c r="AC246" s="22"/>
      <c r="AD246" s="22"/>
      <c r="AE246" s="22"/>
      <c r="AF246" s="23"/>
      <c r="AG246" s="13">
        <f t="shared" si="79"/>
        <v>0</v>
      </c>
    </row>
    <row r="247" spans="1:33" x14ac:dyDescent="0.3">
      <c r="A247" s="59" t="s">
        <v>27</v>
      </c>
      <c r="B247" s="58">
        <f>B249+B250+B248+B251</f>
        <v>12509.93282</v>
      </c>
      <c r="C247" s="58">
        <f>C249+C250+C248+C251</f>
        <v>3865.0398599999999</v>
      </c>
      <c r="D247" s="80">
        <f>D249+D250+D248+D251</f>
        <v>2994.13</v>
      </c>
      <c r="E247" s="58">
        <f>E249+E250+E248+E251</f>
        <v>2994.13</v>
      </c>
      <c r="F247" s="58">
        <f>IFERROR(E247/B247*100,0)</f>
        <v>23.934021413873587</v>
      </c>
      <c r="G247" s="58">
        <f>IFERROR(E247/C247*100,0)</f>
        <v>77.466988917418306</v>
      </c>
      <c r="H247" s="27">
        <f t="shared" ref="H247:AE247" si="136">H249+H250+H248+H251</f>
        <v>660.33662000000004</v>
      </c>
      <c r="I247" s="27">
        <f t="shared" si="136"/>
        <v>124.9</v>
      </c>
      <c r="J247" s="27">
        <f t="shared" si="136"/>
        <v>1016.97662</v>
      </c>
      <c r="K247" s="58">
        <f t="shared" si="136"/>
        <v>1016.98</v>
      </c>
      <c r="L247" s="58">
        <f t="shared" si="136"/>
        <v>1016.97662</v>
      </c>
      <c r="M247" s="58">
        <f t="shared" si="136"/>
        <v>1019.29</v>
      </c>
      <c r="N247" s="58">
        <f t="shared" si="136"/>
        <v>1170.75</v>
      </c>
      <c r="O247" s="58">
        <f t="shared" si="136"/>
        <v>832.96</v>
      </c>
      <c r="P247" s="58">
        <f t="shared" si="136"/>
        <v>1181.4915100000001</v>
      </c>
      <c r="Q247" s="58">
        <f t="shared" si="136"/>
        <v>0</v>
      </c>
      <c r="R247" s="58">
        <f t="shared" si="136"/>
        <v>1026.7422899999999</v>
      </c>
      <c r="S247" s="58">
        <f t="shared" si="136"/>
        <v>0</v>
      </c>
      <c r="T247" s="58">
        <f t="shared" si="136"/>
        <v>1016.97662</v>
      </c>
      <c r="U247" s="58">
        <f t="shared" si="136"/>
        <v>0</v>
      </c>
      <c r="V247" s="58">
        <f t="shared" si="136"/>
        <v>1030.5408299999999</v>
      </c>
      <c r="W247" s="58">
        <f t="shared" si="136"/>
        <v>0</v>
      </c>
      <c r="X247" s="58">
        <f t="shared" si="136"/>
        <v>1016.97662</v>
      </c>
      <c r="Y247" s="58">
        <f t="shared" si="136"/>
        <v>0</v>
      </c>
      <c r="Z247" s="58">
        <f t="shared" si="136"/>
        <v>1027.3688500000001</v>
      </c>
      <c r="AA247" s="58">
        <f t="shared" si="136"/>
        <v>0</v>
      </c>
      <c r="AB247" s="58">
        <f t="shared" si="136"/>
        <v>1040.1596200000001</v>
      </c>
      <c r="AC247" s="58">
        <f t="shared" si="136"/>
        <v>0</v>
      </c>
      <c r="AD247" s="58">
        <f t="shared" si="136"/>
        <v>1304.63662</v>
      </c>
      <c r="AE247" s="58">
        <f t="shared" si="136"/>
        <v>0</v>
      </c>
      <c r="AF247" s="23"/>
      <c r="AG247" s="13">
        <f t="shared" si="79"/>
        <v>0</v>
      </c>
    </row>
    <row r="248" spans="1:33" x14ac:dyDescent="0.3">
      <c r="A248" s="35" t="s">
        <v>28</v>
      </c>
      <c r="B248" s="36">
        <f t="shared" ref="B248:B250" si="137">J248+L248+N248+P248+R248+T248+V248+X248+Z248+AB248+AD248+H248</f>
        <v>0</v>
      </c>
      <c r="C248" s="37">
        <f>SUM(H248)</f>
        <v>0</v>
      </c>
      <c r="D248" s="38">
        <f>E248</f>
        <v>0</v>
      </c>
      <c r="E248" s="37">
        <f>SUM(I248,K248,M248,O248,Q248,S248,U248,W248,Y248,AA248,AC248,AE248)</f>
        <v>0</v>
      </c>
      <c r="F248" s="36">
        <f>IFERROR(E248/B248*100,0)</f>
        <v>0</v>
      </c>
      <c r="G248" s="36">
        <f>IFERROR(E248/C248*100,0)</f>
        <v>0</v>
      </c>
      <c r="H248" s="34"/>
      <c r="I248" s="34"/>
      <c r="J248" s="34"/>
      <c r="K248" s="22"/>
      <c r="L248" s="22"/>
      <c r="M248" s="22"/>
      <c r="N248" s="22"/>
      <c r="O248" s="22"/>
      <c r="P248" s="22"/>
      <c r="Q248" s="22"/>
      <c r="R248" s="22"/>
      <c r="S248" s="22"/>
      <c r="T248" s="22"/>
      <c r="U248" s="22"/>
      <c r="V248" s="22"/>
      <c r="W248" s="22"/>
      <c r="X248" s="22"/>
      <c r="Y248" s="22"/>
      <c r="Z248" s="22"/>
      <c r="AA248" s="22"/>
      <c r="AB248" s="22"/>
      <c r="AC248" s="22"/>
      <c r="AD248" s="22"/>
      <c r="AE248" s="22"/>
      <c r="AF248" s="23"/>
      <c r="AG248" s="13">
        <f t="shared" si="79"/>
        <v>0</v>
      </c>
    </row>
    <row r="249" spans="1:33" x14ac:dyDescent="0.3">
      <c r="A249" s="35" t="s">
        <v>29</v>
      </c>
      <c r="B249" s="36">
        <f t="shared" si="137"/>
        <v>0</v>
      </c>
      <c r="C249" s="37">
        <f>SUM(H249)</f>
        <v>0</v>
      </c>
      <c r="D249" s="38">
        <f>E249</f>
        <v>0</v>
      </c>
      <c r="E249" s="37">
        <f>SUM(I249,K249,M249,O249,Q249,S249,U249,W249,Y249,AA249,AC249,AE249)</f>
        <v>0</v>
      </c>
      <c r="F249" s="36">
        <f>IFERROR(E249/B249*100,0)</f>
        <v>0</v>
      </c>
      <c r="G249" s="36">
        <f>IFERROR(E249/C249*100,0)</f>
        <v>0</v>
      </c>
      <c r="H249" s="34"/>
      <c r="I249" s="34"/>
      <c r="J249" s="34"/>
      <c r="K249" s="22"/>
      <c r="L249" s="22"/>
      <c r="M249" s="22"/>
      <c r="N249" s="22"/>
      <c r="O249" s="22"/>
      <c r="P249" s="22"/>
      <c r="Q249" s="22"/>
      <c r="R249" s="22"/>
      <c r="S249" s="22"/>
      <c r="T249" s="22"/>
      <c r="U249" s="22"/>
      <c r="V249" s="22"/>
      <c r="W249" s="22"/>
      <c r="X249" s="22"/>
      <c r="Y249" s="22"/>
      <c r="Z249" s="22"/>
      <c r="AA249" s="22"/>
      <c r="AB249" s="22"/>
      <c r="AC249" s="22"/>
      <c r="AD249" s="22"/>
      <c r="AE249" s="22"/>
      <c r="AF249" s="23"/>
      <c r="AG249" s="13">
        <f t="shared" si="79"/>
        <v>0</v>
      </c>
    </row>
    <row r="250" spans="1:33" x14ac:dyDescent="0.3">
      <c r="A250" s="35" t="s">
        <v>30</v>
      </c>
      <c r="B250" s="20">
        <f t="shared" si="137"/>
        <v>12509.93282</v>
      </c>
      <c r="C250" s="37">
        <f>H250+J250+L250+N250</f>
        <v>3865.0398599999999</v>
      </c>
      <c r="D250" s="38">
        <f>E250</f>
        <v>2994.13</v>
      </c>
      <c r="E250" s="37">
        <f>SUM(I250,K250,M250,O250,Q250,S250,U250,W250,Y250,AA250,AC250,AE250)</f>
        <v>2994.13</v>
      </c>
      <c r="F250" s="36">
        <f>IFERROR(E250/B250*100,0)</f>
        <v>23.934021413873587</v>
      </c>
      <c r="G250" s="36">
        <f>IFERROR(E250/C250*100,0)</f>
        <v>77.466988917418306</v>
      </c>
      <c r="H250" s="34">
        <v>660.33662000000004</v>
      </c>
      <c r="I250" s="34">
        <v>124.9</v>
      </c>
      <c r="J250" s="34">
        <v>1016.97662</v>
      </c>
      <c r="K250" s="22">
        <v>1016.98</v>
      </c>
      <c r="L250" s="22">
        <v>1016.97662</v>
      </c>
      <c r="M250" s="22">
        <f>2.31+1016.98</f>
        <v>1019.29</v>
      </c>
      <c r="N250" s="22">
        <v>1170.75</v>
      </c>
      <c r="O250" s="22">
        <v>832.96</v>
      </c>
      <c r="P250" s="22">
        <v>1181.4915100000001</v>
      </c>
      <c r="Q250" s="22"/>
      <c r="R250" s="22">
        <v>1026.7422899999999</v>
      </c>
      <c r="S250" s="22"/>
      <c r="T250" s="22">
        <v>1016.97662</v>
      </c>
      <c r="U250" s="22"/>
      <c r="V250" s="22">
        <v>1030.5408299999999</v>
      </c>
      <c r="W250" s="22"/>
      <c r="X250" s="22">
        <v>1016.97662</v>
      </c>
      <c r="Y250" s="22"/>
      <c r="Z250" s="22">
        <v>1027.3688500000001</v>
      </c>
      <c r="AA250" s="22"/>
      <c r="AB250" s="22">
        <f>1061.43962-21.28</f>
        <v>1040.1596200000001</v>
      </c>
      <c r="AC250" s="22"/>
      <c r="AD250" s="22">
        <v>1304.63662</v>
      </c>
      <c r="AE250" s="22"/>
      <c r="AF250" s="23"/>
      <c r="AG250" s="13">
        <f t="shared" si="79"/>
        <v>0</v>
      </c>
    </row>
    <row r="251" spans="1:33" x14ac:dyDescent="0.3">
      <c r="A251" s="35" t="s">
        <v>31</v>
      </c>
      <c r="B251" s="36"/>
      <c r="C251" s="37"/>
      <c r="D251" s="38"/>
      <c r="E251" s="37"/>
      <c r="F251" s="36"/>
      <c r="G251" s="3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3"/>
      <c r="AG251" s="13">
        <f t="shared" si="79"/>
        <v>0</v>
      </c>
    </row>
    <row r="252" spans="1:33" x14ac:dyDescent="0.3">
      <c r="A252" s="117" t="s">
        <v>77</v>
      </c>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9"/>
      <c r="AG252" s="13">
        <f t="shared" si="79"/>
        <v>0</v>
      </c>
    </row>
    <row r="253" spans="1:33" s="8" customFormat="1" x14ac:dyDescent="0.3">
      <c r="A253" s="117" t="s">
        <v>25</v>
      </c>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9"/>
    </row>
    <row r="254" spans="1:33" ht="56.25" customHeight="1" x14ac:dyDescent="0.3">
      <c r="A254" s="9" t="s">
        <v>78</v>
      </c>
      <c r="B254" s="10"/>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2"/>
      <c r="AG254" s="13">
        <f>B254-H254-J254-L254-N254-P254-R254-T254-V254-X254-Z254-AB254-AD254</f>
        <v>0</v>
      </c>
    </row>
    <row r="255" spans="1:33" x14ac:dyDescent="0.3">
      <c r="A255" s="14" t="s">
        <v>27</v>
      </c>
      <c r="B255" s="15">
        <f>B256+B257+B258+B259</f>
        <v>1651094.73</v>
      </c>
      <c r="C255" s="15">
        <f>C256+C257+C258+C259</f>
        <v>0</v>
      </c>
      <c r="D255" s="15">
        <f>D256+D257+D258+D259</f>
        <v>0</v>
      </c>
      <c r="E255" s="15">
        <f>E256+E257+E258+E259</f>
        <v>0</v>
      </c>
      <c r="F255" s="16">
        <f t="shared" ref="F255:F259" si="138">IFERROR(E255/B255*100,0)</f>
        <v>0</v>
      </c>
      <c r="G255" s="16">
        <f t="shared" ref="G255:G259" si="139">IFERROR(E255/C255*100,0)</f>
        <v>0</v>
      </c>
      <c r="H255" s="15">
        <f>H256+H257+H258+H259</f>
        <v>0</v>
      </c>
      <c r="I255" s="15">
        <f t="shared" ref="I255:AE255" si="140">I256+I257+I258+I259</f>
        <v>0</v>
      </c>
      <c r="J255" s="15">
        <f t="shared" si="140"/>
        <v>0</v>
      </c>
      <c r="K255" s="15">
        <f t="shared" si="140"/>
        <v>0</v>
      </c>
      <c r="L255" s="15">
        <f t="shared" si="140"/>
        <v>0</v>
      </c>
      <c r="M255" s="15">
        <f t="shared" si="140"/>
        <v>0</v>
      </c>
      <c r="N255" s="15">
        <f t="shared" si="140"/>
        <v>0</v>
      </c>
      <c r="O255" s="15">
        <f t="shared" si="140"/>
        <v>0</v>
      </c>
      <c r="P255" s="15">
        <f t="shared" si="140"/>
        <v>0</v>
      </c>
      <c r="Q255" s="15">
        <f t="shared" si="140"/>
        <v>0</v>
      </c>
      <c r="R255" s="15">
        <f t="shared" si="140"/>
        <v>25239.239999999998</v>
      </c>
      <c r="S255" s="15">
        <f t="shared" si="140"/>
        <v>0</v>
      </c>
      <c r="T255" s="15">
        <f t="shared" si="140"/>
        <v>0</v>
      </c>
      <c r="U255" s="15">
        <f t="shared" si="140"/>
        <v>0</v>
      </c>
      <c r="V255" s="15">
        <f t="shared" si="140"/>
        <v>0</v>
      </c>
      <c r="W255" s="15">
        <f t="shared" si="140"/>
        <v>0</v>
      </c>
      <c r="X255" s="15">
        <f t="shared" si="140"/>
        <v>0</v>
      </c>
      <c r="Y255" s="15">
        <f t="shared" si="140"/>
        <v>0</v>
      </c>
      <c r="Z255" s="15">
        <f t="shared" si="140"/>
        <v>0</v>
      </c>
      <c r="AA255" s="15">
        <f t="shared" si="140"/>
        <v>0</v>
      </c>
      <c r="AB255" s="15">
        <f t="shared" si="140"/>
        <v>532167.6</v>
      </c>
      <c r="AC255" s="15">
        <f t="shared" si="140"/>
        <v>0</v>
      </c>
      <c r="AD255" s="15">
        <f t="shared" si="140"/>
        <v>1093687.8900000001</v>
      </c>
      <c r="AE255" s="15">
        <f t="shared" si="140"/>
        <v>0</v>
      </c>
      <c r="AF255" s="12"/>
      <c r="AG255" s="13">
        <f t="shared" ref="AG255:AG265" si="141">B255-H255-J255-L255-N255-P255-R255-T255-V255-X255-Z255-AB255-AD255</f>
        <v>0</v>
      </c>
    </row>
    <row r="256" spans="1:33" x14ac:dyDescent="0.3">
      <c r="A256" s="17" t="s">
        <v>28</v>
      </c>
      <c r="B256" s="18">
        <f>B262</f>
        <v>221676.3</v>
      </c>
      <c r="C256" s="18">
        <f t="shared" ref="C256:E256" si="142">C262</f>
        <v>0</v>
      </c>
      <c r="D256" s="18">
        <f t="shared" si="142"/>
        <v>0</v>
      </c>
      <c r="E256" s="18">
        <f t="shared" si="142"/>
        <v>0</v>
      </c>
      <c r="F256" s="18">
        <f t="shared" si="138"/>
        <v>0</v>
      </c>
      <c r="G256" s="18">
        <f t="shared" si="139"/>
        <v>0</v>
      </c>
      <c r="H256" s="18">
        <f t="shared" ref="H256:AE259" si="143">H262</f>
        <v>0</v>
      </c>
      <c r="I256" s="18">
        <f t="shared" si="143"/>
        <v>0</v>
      </c>
      <c r="J256" s="18">
        <f t="shared" si="143"/>
        <v>0</v>
      </c>
      <c r="K256" s="18">
        <f t="shared" si="143"/>
        <v>0</v>
      </c>
      <c r="L256" s="18">
        <f t="shared" si="143"/>
        <v>0</v>
      </c>
      <c r="M256" s="18">
        <f t="shared" si="143"/>
        <v>0</v>
      </c>
      <c r="N256" s="18">
        <f t="shared" si="143"/>
        <v>0</v>
      </c>
      <c r="O256" s="18">
        <f t="shared" si="143"/>
        <v>0</v>
      </c>
      <c r="P256" s="18">
        <f t="shared" si="143"/>
        <v>0</v>
      </c>
      <c r="Q256" s="18">
        <f t="shared" si="143"/>
        <v>0</v>
      </c>
      <c r="R256" s="18">
        <f t="shared" si="143"/>
        <v>10221.89</v>
      </c>
      <c r="S256" s="18">
        <f t="shared" si="143"/>
        <v>0</v>
      </c>
      <c r="T256" s="18">
        <f t="shared" si="143"/>
        <v>0</v>
      </c>
      <c r="U256" s="18">
        <f t="shared" si="143"/>
        <v>0</v>
      </c>
      <c r="V256" s="18">
        <f t="shared" si="143"/>
        <v>0</v>
      </c>
      <c r="W256" s="18">
        <f t="shared" si="143"/>
        <v>0</v>
      </c>
      <c r="X256" s="18">
        <f t="shared" si="143"/>
        <v>0</v>
      </c>
      <c r="Y256" s="18">
        <f t="shared" si="143"/>
        <v>0</v>
      </c>
      <c r="Z256" s="18">
        <f t="shared" si="143"/>
        <v>0</v>
      </c>
      <c r="AA256" s="18">
        <f t="shared" si="143"/>
        <v>0</v>
      </c>
      <c r="AB256" s="18">
        <f t="shared" si="143"/>
        <v>211454.41</v>
      </c>
      <c r="AC256" s="18">
        <f t="shared" si="143"/>
        <v>0</v>
      </c>
      <c r="AD256" s="18">
        <f t="shared" si="143"/>
        <v>0</v>
      </c>
      <c r="AE256" s="18">
        <f t="shared" si="143"/>
        <v>0</v>
      </c>
      <c r="AF256" s="12"/>
      <c r="AG256" s="13">
        <f t="shared" si="141"/>
        <v>-2.9103830456733704E-11</v>
      </c>
    </row>
    <row r="257" spans="1:33" x14ac:dyDescent="0.3">
      <c r="A257" s="17" t="s">
        <v>29</v>
      </c>
      <c r="B257" s="18">
        <f t="shared" ref="B257:E259" si="144">B263</f>
        <v>930862</v>
      </c>
      <c r="C257" s="18">
        <f t="shared" si="144"/>
        <v>0</v>
      </c>
      <c r="D257" s="18">
        <f t="shared" si="144"/>
        <v>0</v>
      </c>
      <c r="E257" s="18">
        <f t="shared" si="144"/>
        <v>0</v>
      </c>
      <c r="F257" s="18">
        <f t="shared" si="138"/>
        <v>0</v>
      </c>
      <c r="G257" s="18">
        <f t="shared" si="139"/>
        <v>0</v>
      </c>
      <c r="H257" s="18">
        <f t="shared" si="143"/>
        <v>0</v>
      </c>
      <c r="I257" s="18">
        <f t="shared" si="143"/>
        <v>0</v>
      </c>
      <c r="J257" s="18">
        <f t="shared" si="143"/>
        <v>0</v>
      </c>
      <c r="K257" s="18">
        <f t="shared" si="143"/>
        <v>0</v>
      </c>
      <c r="L257" s="18">
        <f t="shared" si="143"/>
        <v>0</v>
      </c>
      <c r="M257" s="18">
        <f t="shared" si="143"/>
        <v>0</v>
      </c>
      <c r="N257" s="18">
        <f t="shared" si="143"/>
        <v>0</v>
      </c>
      <c r="O257" s="18">
        <f t="shared" si="143"/>
        <v>0</v>
      </c>
      <c r="P257" s="18">
        <f t="shared" si="143"/>
        <v>0</v>
      </c>
      <c r="Q257" s="18">
        <f t="shared" si="143"/>
        <v>0</v>
      </c>
      <c r="R257" s="18">
        <f t="shared" si="143"/>
        <v>12493.43</v>
      </c>
      <c r="S257" s="18">
        <f t="shared" si="143"/>
        <v>0</v>
      </c>
      <c r="T257" s="18">
        <f t="shared" si="143"/>
        <v>0</v>
      </c>
      <c r="U257" s="18">
        <f t="shared" si="143"/>
        <v>0</v>
      </c>
      <c r="V257" s="18">
        <f t="shared" si="143"/>
        <v>0</v>
      </c>
      <c r="W257" s="18">
        <f t="shared" si="143"/>
        <v>0</v>
      </c>
      <c r="X257" s="18">
        <f t="shared" si="143"/>
        <v>0</v>
      </c>
      <c r="Y257" s="18">
        <f t="shared" si="143"/>
        <v>0</v>
      </c>
      <c r="Z257" s="18">
        <f t="shared" si="143"/>
        <v>0</v>
      </c>
      <c r="AA257" s="18">
        <f t="shared" si="143"/>
        <v>0</v>
      </c>
      <c r="AB257" s="18">
        <f t="shared" si="143"/>
        <v>258444.27</v>
      </c>
      <c r="AC257" s="18">
        <f t="shared" si="143"/>
        <v>0</v>
      </c>
      <c r="AD257" s="18">
        <f t="shared" si="143"/>
        <v>659924.30000000005</v>
      </c>
      <c r="AE257" s="18">
        <f t="shared" si="143"/>
        <v>0</v>
      </c>
      <c r="AF257" s="12"/>
      <c r="AG257" s="13">
        <f t="shared" si="141"/>
        <v>0</v>
      </c>
    </row>
    <row r="258" spans="1:33" x14ac:dyDescent="0.3">
      <c r="A258" s="17" t="s">
        <v>30</v>
      </c>
      <c r="B258" s="18">
        <f>B264</f>
        <v>176767.43</v>
      </c>
      <c r="C258" s="18">
        <f t="shared" si="144"/>
        <v>0</v>
      </c>
      <c r="D258" s="18">
        <f t="shared" si="144"/>
        <v>0</v>
      </c>
      <c r="E258" s="18">
        <f t="shared" si="144"/>
        <v>0</v>
      </c>
      <c r="F258" s="18">
        <f t="shared" si="138"/>
        <v>0</v>
      </c>
      <c r="G258" s="18">
        <f t="shared" si="139"/>
        <v>0</v>
      </c>
      <c r="H258" s="18">
        <f t="shared" si="143"/>
        <v>0</v>
      </c>
      <c r="I258" s="18">
        <f t="shared" si="143"/>
        <v>0</v>
      </c>
      <c r="J258" s="18">
        <f t="shared" si="143"/>
        <v>0</v>
      </c>
      <c r="K258" s="18">
        <f t="shared" si="143"/>
        <v>0</v>
      </c>
      <c r="L258" s="18">
        <f t="shared" si="143"/>
        <v>0</v>
      </c>
      <c r="M258" s="18">
        <f t="shared" si="143"/>
        <v>0</v>
      </c>
      <c r="N258" s="18">
        <f t="shared" si="143"/>
        <v>0</v>
      </c>
      <c r="O258" s="18">
        <f t="shared" si="143"/>
        <v>0</v>
      </c>
      <c r="P258" s="18">
        <f t="shared" si="143"/>
        <v>0</v>
      </c>
      <c r="Q258" s="18">
        <f t="shared" si="143"/>
        <v>0</v>
      </c>
      <c r="R258" s="18">
        <f t="shared" si="143"/>
        <v>2523.92</v>
      </c>
      <c r="S258" s="18">
        <f t="shared" si="143"/>
        <v>0</v>
      </c>
      <c r="T258" s="18">
        <f t="shared" si="143"/>
        <v>0</v>
      </c>
      <c r="U258" s="18">
        <f t="shared" si="143"/>
        <v>0</v>
      </c>
      <c r="V258" s="18">
        <f t="shared" si="143"/>
        <v>0</v>
      </c>
      <c r="W258" s="18">
        <f t="shared" si="143"/>
        <v>0</v>
      </c>
      <c r="X258" s="18">
        <f t="shared" si="143"/>
        <v>0</v>
      </c>
      <c r="Y258" s="18">
        <f t="shared" si="143"/>
        <v>0</v>
      </c>
      <c r="Z258" s="18">
        <f t="shared" si="143"/>
        <v>0</v>
      </c>
      <c r="AA258" s="18">
        <f t="shared" si="143"/>
        <v>0</v>
      </c>
      <c r="AB258" s="18">
        <f t="shared" si="143"/>
        <v>52210.98</v>
      </c>
      <c r="AC258" s="18">
        <f t="shared" si="143"/>
        <v>0</v>
      </c>
      <c r="AD258" s="18">
        <f>AD264</f>
        <v>122032.53</v>
      </c>
      <c r="AE258" s="18">
        <f t="shared" si="143"/>
        <v>0</v>
      </c>
      <c r="AF258" s="12"/>
      <c r="AG258" s="13">
        <f t="shared" si="141"/>
        <v>0</v>
      </c>
    </row>
    <row r="259" spans="1:33" x14ac:dyDescent="0.3">
      <c r="A259" s="17" t="s">
        <v>31</v>
      </c>
      <c r="B259" s="18">
        <f t="shared" si="144"/>
        <v>321789</v>
      </c>
      <c r="C259" s="18">
        <f t="shared" si="144"/>
        <v>0</v>
      </c>
      <c r="D259" s="18">
        <f t="shared" si="144"/>
        <v>0</v>
      </c>
      <c r="E259" s="18">
        <f t="shared" si="144"/>
        <v>0</v>
      </c>
      <c r="F259" s="18">
        <f t="shared" si="138"/>
        <v>0</v>
      </c>
      <c r="G259" s="18">
        <f t="shared" si="139"/>
        <v>0</v>
      </c>
      <c r="H259" s="18">
        <f t="shared" si="143"/>
        <v>0</v>
      </c>
      <c r="I259" s="18">
        <f t="shared" si="143"/>
        <v>0</v>
      </c>
      <c r="J259" s="18">
        <f t="shared" si="143"/>
        <v>0</v>
      </c>
      <c r="K259" s="18">
        <f t="shared" si="143"/>
        <v>0</v>
      </c>
      <c r="L259" s="18">
        <f t="shared" si="143"/>
        <v>0</v>
      </c>
      <c r="M259" s="18">
        <f t="shared" si="143"/>
        <v>0</v>
      </c>
      <c r="N259" s="18">
        <f t="shared" si="143"/>
        <v>0</v>
      </c>
      <c r="O259" s="18">
        <f t="shared" si="143"/>
        <v>0</v>
      </c>
      <c r="P259" s="18">
        <f t="shared" si="143"/>
        <v>0</v>
      </c>
      <c r="Q259" s="18">
        <f t="shared" si="143"/>
        <v>0</v>
      </c>
      <c r="R259" s="18">
        <f t="shared" si="143"/>
        <v>0</v>
      </c>
      <c r="S259" s="18">
        <f t="shared" si="143"/>
        <v>0</v>
      </c>
      <c r="T259" s="18">
        <f t="shared" si="143"/>
        <v>0</v>
      </c>
      <c r="U259" s="18">
        <f t="shared" si="143"/>
        <v>0</v>
      </c>
      <c r="V259" s="18">
        <f t="shared" si="143"/>
        <v>0</v>
      </c>
      <c r="W259" s="18">
        <f t="shared" si="143"/>
        <v>0</v>
      </c>
      <c r="X259" s="18">
        <f t="shared" si="143"/>
        <v>0</v>
      </c>
      <c r="Y259" s="18">
        <f t="shared" si="143"/>
        <v>0</v>
      </c>
      <c r="Z259" s="18">
        <f t="shared" si="143"/>
        <v>0</v>
      </c>
      <c r="AA259" s="18">
        <f t="shared" si="143"/>
        <v>0</v>
      </c>
      <c r="AB259" s="18">
        <f t="shared" si="143"/>
        <v>10057.94</v>
      </c>
      <c r="AC259" s="18">
        <f t="shared" si="143"/>
        <v>0</v>
      </c>
      <c r="AD259" s="18">
        <f t="shared" si="143"/>
        <v>311731.06</v>
      </c>
      <c r="AE259" s="18">
        <f t="shared" si="143"/>
        <v>0</v>
      </c>
      <c r="AF259" s="12"/>
      <c r="AG259" s="13">
        <f t="shared" si="141"/>
        <v>0</v>
      </c>
    </row>
    <row r="260" spans="1:33" ht="203.25" customHeight="1" x14ac:dyDescent="0.3">
      <c r="A260" s="19" t="s">
        <v>79</v>
      </c>
      <c r="B260" s="79"/>
      <c r="C260" s="21"/>
      <c r="D260" s="21"/>
      <c r="E260" s="21"/>
      <c r="F260" s="21"/>
      <c r="G260" s="21"/>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85" t="s">
        <v>80</v>
      </c>
      <c r="AG260" s="13">
        <f t="shared" si="141"/>
        <v>0</v>
      </c>
    </row>
    <row r="261" spans="1:33" x14ac:dyDescent="0.3">
      <c r="A261" s="59" t="s">
        <v>27</v>
      </c>
      <c r="B261" s="58">
        <f>B263+B264+B262+B265</f>
        <v>1651094.73</v>
      </c>
      <c r="C261" s="58">
        <f>C263+C264+C262+C265</f>
        <v>0</v>
      </c>
      <c r="D261" s="80">
        <f>D263+D264+D262+D265</f>
        <v>0</v>
      </c>
      <c r="E261" s="58">
        <f>E263+E264+E262+E265</f>
        <v>0</v>
      </c>
      <c r="F261" s="58">
        <f>IFERROR(E261/B261*100,0)</f>
        <v>0</v>
      </c>
      <c r="G261" s="58">
        <f>IFERROR(E261/C261*100,0)</f>
        <v>0</v>
      </c>
      <c r="H261" s="58">
        <f t="shared" ref="H261:AE261" si="145">H263+H264+H262+H265</f>
        <v>0</v>
      </c>
      <c r="I261" s="58">
        <f t="shared" si="145"/>
        <v>0</v>
      </c>
      <c r="J261" s="58">
        <f t="shared" si="145"/>
        <v>0</v>
      </c>
      <c r="K261" s="58">
        <f t="shared" si="145"/>
        <v>0</v>
      </c>
      <c r="L261" s="58">
        <f t="shared" si="145"/>
        <v>0</v>
      </c>
      <c r="M261" s="58">
        <f t="shared" si="145"/>
        <v>0</v>
      </c>
      <c r="N261" s="58">
        <f t="shared" si="145"/>
        <v>0</v>
      </c>
      <c r="O261" s="58">
        <f t="shared" si="145"/>
        <v>0</v>
      </c>
      <c r="P261" s="58">
        <f t="shared" si="145"/>
        <v>0</v>
      </c>
      <c r="Q261" s="58">
        <f t="shared" si="145"/>
        <v>0</v>
      </c>
      <c r="R261" s="58">
        <f t="shared" si="145"/>
        <v>25239.239999999998</v>
      </c>
      <c r="S261" s="58">
        <f t="shared" si="145"/>
        <v>0</v>
      </c>
      <c r="T261" s="58">
        <f t="shared" si="145"/>
        <v>0</v>
      </c>
      <c r="U261" s="58">
        <f t="shared" si="145"/>
        <v>0</v>
      </c>
      <c r="V261" s="58">
        <f t="shared" si="145"/>
        <v>0</v>
      </c>
      <c r="W261" s="58">
        <f t="shared" si="145"/>
        <v>0</v>
      </c>
      <c r="X261" s="58">
        <f t="shared" si="145"/>
        <v>0</v>
      </c>
      <c r="Y261" s="58">
        <f t="shared" si="145"/>
        <v>0</v>
      </c>
      <c r="Z261" s="58">
        <f t="shared" si="145"/>
        <v>0</v>
      </c>
      <c r="AA261" s="58">
        <f t="shared" si="145"/>
        <v>0</v>
      </c>
      <c r="AB261" s="58">
        <f>AB263+AB264+AB262+AB265</f>
        <v>532167.6</v>
      </c>
      <c r="AC261" s="58">
        <f t="shared" si="145"/>
        <v>0</v>
      </c>
      <c r="AD261" s="58">
        <f t="shared" si="145"/>
        <v>1093687.8900000001</v>
      </c>
      <c r="AE261" s="58">
        <f t="shared" si="145"/>
        <v>0</v>
      </c>
      <c r="AF261" s="23"/>
      <c r="AG261" s="13">
        <f t="shared" si="141"/>
        <v>0</v>
      </c>
    </row>
    <row r="262" spans="1:33" x14ac:dyDescent="0.3">
      <c r="A262" s="35" t="s">
        <v>28</v>
      </c>
      <c r="B262" s="36">
        <f t="shared" ref="B262:B265" si="146">J262+L262+N262+P262+R262+T262+V262+X262+Z262+AB262+AD262+H262</f>
        <v>221676.3</v>
      </c>
      <c r="C262" s="37">
        <f>SUM(H262)</f>
        <v>0</v>
      </c>
      <c r="D262" s="33">
        <f>E262</f>
        <v>0</v>
      </c>
      <c r="E262" s="37">
        <f>SUM(I262,K262,M262,O262,Q262,S262,U262,W262,Y262,AA262,AC262,AE262)</f>
        <v>0</v>
      </c>
      <c r="F262" s="36">
        <f>IFERROR(E262/B262*100,0)</f>
        <v>0</v>
      </c>
      <c r="G262" s="36">
        <f>IFERROR(E262/C262*100,0)</f>
        <v>0</v>
      </c>
      <c r="H262" s="22"/>
      <c r="I262" s="22"/>
      <c r="J262" s="22"/>
      <c r="K262" s="22"/>
      <c r="L262" s="22"/>
      <c r="M262" s="22"/>
      <c r="N262" s="22"/>
      <c r="O262" s="22"/>
      <c r="P262" s="22"/>
      <c r="Q262" s="22"/>
      <c r="R262" s="22">
        <v>10221.89</v>
      </c>
      <c r="S262" s="22"/>
      <c r="T262" s="22"/>
      <c r="U262" s="22"/>
      <c r="V262" s="22"/>
      <c r="W262" s="22"/>
      <c r="X262" s="22"/>
      <c r="Y262" s="22"/>
      <c r="Z262" s="22"/>
      <c r="AA262" s="22"/>
      <c r="AB262" s="22">
        <v>211454.41</v>
      </c>
      <c r="AC262" s="22"/>
      <c r="AD262" s="22"/>
      <c r="AE262" s="22"/>
      <c r="AF262" s="23"/>
      <c r="AG262" s="13">
        <f t="shared" si="141"/>
        <v>-2.9103830456733704E-11</v>
      </c>
    </row>
    <row r="263" spans="1:33" x14ac:dyDescent="0.3">
      <c r="A263" s="35" t="s">
        <v>29</v>
      </c>
      <c r="B263" s="36">
        <f t="shared" si="146"/>
        <v>930862</v>
      </c>
      <c r="C263" s="37">
        <f>SUM(H263)</f>
        <v>0</v>
      </c>
      <c r="D263" s="38">
        <f>E263</f>
        <v>0</v>
      </c>
      <c r="E263" s="37">
        <f>SUM(I263,K263,M263,O263,Q263,S263,U263,W263,Y263,AA263,AC263,AE263)</f>
        <v>0</v>
      </c>
      <c r="F263" s="36">
        <f>IFERROR(E263/B263*100,0)</f>
        <v>0</v>
      </c>
      <c r="G263" s="36">
        <f>IFERROR(E263/C263*100,0)</f>
        <v>0</v>
      </c>
      <c r="H263" s="22"/>
      <c r="I263" s="22"/>
      <c r="J263" s="22"/>
      <c r="K263" s="22"/>
      <c r="L263" s="22"/>
      <c r="M263" s="22"/>
      <c r="N263" s="22"/>
      <c r="O263" s="22"/>
      <c r="P263" s="22"/>
      <c r="Q263" s="22"/>
      <c r="R263" s="22">
        <v>12493.43</v>
      </c>
      <c r="S263" s="22"/>
      <c r="T263" s="22"/>
      <c r="U263" s="22"/>
      <c r="V263" s="22"/>
      <c r="W263" s="22"/>
      <c r="X263" s="22"/>
      <c r="Y263" s="22"/>
      <c r="Z263" s="22"/>
      <c r="AA263" s="22"/>
      <c r="AB263" s="22">
        <v>258444.27</v>
      </c>
      <c r="AC263" s="22"/>
      <c r="AD263" s="22">
        <v>659924.30000000005</v>
      </c>
      <c r="AE263" s="22"/>
      <c r="AF263" s="23"/>
      <c r="AG263" s="13">
        <f t="shared" si="141"/>
        <v>0</v>
      </c>
    </row>
    <row r="264" spans="1:33" x14ac:dyDescent="0.3">
      <c r="A264" s="35" t="s">
        <v>30</v>
      </c>
      <c r="B264" s="20">
        <f>J264+L264+N264+P264+R264+T264+V264+X264+Z264+AB264+AD264+H264</f>
        <v>176767.43</v>
      </c>
      <c r="C264" s="37">
        <f>SUM(H264)</f>
        <v>0</v>
      </c>
      <c r="D264" s="38">
        <f>E264</f>
        <v>0</v>
      </c>
      <c r="E264" s="37">
        <f>SUM(I264,K264,M264,O264,Q264,S264,U264,W264,Y264,AA264,AC264,AE264)</f>
        <v>0</v>
      </c>
      <c r="F264" s="36">
        <f>IFERROR(E264/B264*100,0)</f>
        <v>0</v>
      </c>
      <c r="G264" s="36">
        <f>IFERROR(E264/C264*100,0)</f>
        <v>0</v>
      </c>
      <c r="H264" s="22"/>
      <c r="I264" s="22"/>
      <c r="J264" s="22"/>
      <c r="K264" s="22"/>
      <c r="L264" s="22"/>
      <c r="M264" s="22"/>
      <c r="N264" s="22"/>
      <c r="O264" s="22"/>
      <c r="P264" s="22"/>
      <c r="Q264" s="22"/>
      <c r="R264" s="22">
        <v>2523.92</v>
      </c>
      <c r="S264" s="22"/>
      <c r="T264" s="22"/>
      <c r="U264" s="22"/>
      <c r="V264" s="22"/>
      <c r="W264" s="22"/>
      <c r="X264" s="22"/>
      <c r="Y264" s="22"/>
      <c r="Z264" s="22"/>
      <c r="AA264" s="22"/>
      <c r="AB264" s="22">
        <v>52210.98</v>
      </c>
      <c r="AC264" s="22"/>
      <c r="AD264" s="22">
        <v>122032.53</v>
      </c>
      <c r="AE264" s="22"/>
      <c r="AF264" s="23"/>
      <c r="AG264" s="13">
        <f t="shared" si="141"/>
        <v>0</v>
      </c>
    </row>
    <row r="265" spans="1:33" x14ac:dyDescent="0.3">
      <c r="A265" s="35" t="s">
        <v>31</v>
      </c>
      <c r="B265" s="36">
        <f t="shared" si="146"/>
        <v>321789</v>
      </c>
      <c r="C265" s="37"/>
      <c r="D265" s="38"/>
      <c r="E265" s="37"/>
      <c r="F265" s="36"/>
      <c r="G265" s="36"/>
      <c r="H265" s="22"/>
      <c r="I265" s="22"/>
      <c r="J265" s="22"/>
      <c r="K265" s="22"/>
      <c r="L265" s="22"/>
      <c r="M265" s="22"/>
      <c r="N265" s="22"/>
      <c r="O265" s="22"/>
      <c r="P265" s="22"/>
      <c r="Q265" s="22"/>
      <c r="R265" s="22"/>
      <c r="S265" s="22"/>
      <c r="T265" s="22"/>
      <c r="U265" s="22"/>
      <c r="V265" s="22"/>
      <c r="W265" s="22"/>
      <c r="X265" s="22"/>
      <c r="Y265" s="22"/>
      <c r="Z265" s="22"/>
      <c r="AA265" s="22"/>
      <c r="AB265" s="22">
        <v>10057.94</v>
      </c>
      <c r="AC265" s="22"/>
      <c r="AD265" s="22">
        <v>311731.06</v>
      </c>
      <c r="AE265" s="22"/>
      <c r="AF265" s="23"/>
      <c r="AG265" s="13">
        <f t="shared" si="141"/>
        <v>0</v>
      </c>
    </row>
    <row r="266" spans="1:33" ht="56.25" customHeight="1" x14ac:dyDescent="0.3">
      <c r="A266" s="9" t="s">
        <v>81</v>
      </c>
      <c r="B266" s="10"/>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2"/>
      <c r="AG266" s="13">
        <f>B266-H266-J266-L266-N266-P266-R266-T266-V266-X266-Z266-AB266-AD266</f>
        <v>0</v>
      </c>
    </row>
    <row r="267" spans="1:33" x14ac:dyDescent="0.3">
      <c r="A267" s="14" t="s">
        <v>27</v>
      </c>
      <c r="B267" s="15">
        <f>B268+B269+B270+B271</f>
        <v>0</v>
      </c>
      <c r="C267" s="15">
        <f>C268+C269+C270+C271</f>
        <v>0</v>
      </c>
      <c r="D267" s="15">
        <f>D268+D269+D270+D271</f>
        <v>0</v>
      </c>
      <c r="E267" s="15">
        <f>E268+E269+E270+E271</f>
        <v>0</v>
      </c>
      <c r="F267" s="16">
        <f t="shared" ref="F267:F271" si="147">IFERROR(E267/B267*100,0)</f>
        <v>0</v>
      </c>
      <c r="G267" s="16">
        <f t="shared" ref="G267:G271" si="148">IFERROR(E267/C267*100,0)</f>
        <v>0</v>
      </c>
      <c r="H267" s="15">
        <f>H268+H269+H270+H271</f>
        <v>0</v>
      </c>
      <c r="I267" s="15">
        <f t="shared" ref="I267:AE267" si="149">I268+I269+I270+I271</f>
        <v>0</v>
      </c>
      <c r="J267" s="15">
        <f t="shared" si="149"/>
        <v>0</v>
      </c>
      <c r="K267" s="15">
        <f t="shared" si="149"/>
        <v>0</v>
      </c>
      <c r="L267" s="15">
        <f t="shared" si="149"/>
        <v>0</v>
      </c>
      <c r="M267" s="15">
        <f t="shared" si="149"/>
        <v>0</v>
      </c>
      <c r="N267" s="15">
        <f t="shared" si="149"/>
        <v>0</v>
      </c>
      <c r="O267" s="15">
        <f t="shared" si="149"/>
        <v>0</v>
      </c>
      <c r="P267" s="15">
        <f t="shared" si="149"/>
        <v>0</v>
      </c>
      <c r="Q267" s="15">
        <f t="shared" si="149"/>
        <v>0</v>
      </c>
      <c r="R267" s="15">
        <f t="shared" si="149"/>
        <v>0</v>
      </c>
      <c r="S267" s="15">
        <f t="shared" si="149"/>
        <v>0</v>
      </c>
      <c r="T267" s="15">
        <f t="shared" si="149"/>
        <v>0</v>
      </c>
      <c r="U267" s="15">
        <f t="shared" si="149"/>
        <v>0</v>
      </c>
      <c r="V267" s="15">
        <f t="shared" si="149"/>
        <v>0</v>
      </c>
      <c r="W267" s="15">
        <f t="shared" si="149"/>
        <v>0</v>
      </c>
      <c r="X267" s="15">
        <f t="shared" si="149"/>
        <v>0</v>
      </c>
      <c r="Y267" s="15">
        <f t="shared" si="149"/>
        <v>0</v>
      </c>
      <c r="Z267" s="15">
        <f t="shared" si="149"/>
        <v>0</v>
      </c>
      <c r="AA267" s="15">
        <f t="shared" si="149"/>
        <v>0</v>
      </c>
      <c r="AB267" s="15">
        <f t="shared" si="149"/>
        <v>0</v>
      </c>
      <c r="AC267" s="15">
        <f t="shared" si="149"/>
        <v>0</v>
      </c>
      <c r="AD267" s="15">
        <f t="shared" si="149"/>
        <v>0</v>
      </c>
      <c r="AE267" s="15">
        <f t="shared" si="149"/>
        <v>0</v>
      </c>
      <c r="AF267" s="12"/>
      <c r="AG267" s="13">
        <f t="shared" ref="AG267:AG271" si="150">B267-H267-J267-L267-N267-P267-R267-T267-V267-X267-Z267-AB267-AD267</f>
        <v>0</v>
      </c>
    </row>
    <row r="268" spans="1:33" x14ac:dyDescent="0.3">
      <c r="A268" s="17" t="s">
        <v>28</v>
      </c>
      <c r="B268" s="18">
        <f t="shared" ref="B268:B271" si="151">J268+L268+N268+P268+R268+T268+V268+X268+Z268+AB268+AD268+H268</f>
        <v>0</v>
      </c>
      <c r="C268" s="18">
        <f t="shared" ref="C268:C271" si="152">SUM(H268)</f>
        <v>0</v>
      </c>
      <c r="D268" s="18">
        <f t="shared" ref="D268:D271" si="153">E268</f>
        <v>0</v>
      </c>
      <c r="E268" s="18">
        <f t="shared" ref="E268:E271" si="154">SUM(I268,K268,M268,O268,Q268,S268,U268,W268,Y268,AA268,AC268,AE268)</f>
        <v>0</v>
      </c>
      <c r="F268" s="18">
        <f t="shared" si="147"/>
        <v>0</v>
      </c>
      <c r="G268" s="18">
        <f t="shared" si="148"/>
        <v>0</v>
      </c>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2"/>
      <c r="AG268" s="13">
        <f t="shared" si="150"/>
        <v>0</v>
      </c>
    </row>
    <row r="269" spans="1:33" x14ac:dyDescent="0.3">
      <c r="A269" s="17" t="s">
        <v>29</v>
      </c>
      <c r="B269" s="18">
        <f t="shared" si="151"/>
        <v>0</v>
      </c>
      <c r="C269" s="18">
        <f t="shared" si="152"/>
        <v>0</v>
      </c>
      <c r="D269" s="18">
        <f t="shared" si="153"/>
        <v>0</v>
      </c>
      <c r="E269" s="18">
        <f t="shared" si="154"/>
        <v>0</v>
      </c>
      <c r="F269" s="18">
        <f t="shared" si="147"/>
        <v>0</v>
      </c>
      <c r="G269" s="18">
        <f t="shared" si="148"/>
        <v>0</v>
      </c>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2"/>
      <c r="AG269" s="13">
        <f t="shared" si="150"/>
        <v>0</v>
      </c>
    </row>
    <row r="270" spans="1:33" x14ac:dyDescent="0.3">
      <c r="A270" s="17" t="s">
        <v>30</v>
      </c>
      <c r="B270" s="18">
        <f t="shared" si="151"/>
        <v>0</v>
      </c>
      <c r="C270" s="18">
        <f t="shared" si="152"/>
        <v>0</v>
      </c>
      <c r="D270" s="18">
        <f t="shared" si="153"/>
        <v>0</v>
      </c>
      <c r="E270" s="18">
        <f t="shared" si="154"/>
        <v>0</v>
      </c>
      <c r="F270" s="18">
        <f t="shared" si="147"/>
        <v>0</v>
      </c>
      <c r="G270" s="18">
        <f t="shared" si="148"/>
        <v>0</v>
      </c>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2"/>
      <c r="AG270" s="13">
        <f t="shared" si="150"/>
        <v>0</v>
      </c>
    </row>
    <row r="271" spans="1:33" x14ac:dyDescent="0.3">
      <c r="A271" s="17" t="s">
        <v>31</v>
      </c>
      <c r="B271" s="18">
        <f t="shared" si="151"/>
        <v>0</v>
      </c>
      <c r="C271" s="18">
        <f t="shared" si="152"/>
        <v>0</v>
      </c>
      <c r="D271" s="18">
        <f t="shared" si="153"/>
        <v>0</v>
      </c>
      <c r="E271" s="18">
        <f t="shared" si="154"/>
        <v>0</v>
      </c>
      <c r="F271" s="18">
        <f t="shared" si="147"/>
        <v>0</v>
      </c>
      <c r="G271" s="18">
        <f t="shared" si="148"/>
        <v>0</v>
      </c>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2"/>
      <c r="AG271" s="13">
        <f t="shared" si="150"/>
        <v>0</v>
      </c>
    </row>
    <row r="272" spans="1:33" x14ac:dyDescent="0.3">
      <c r="A272" s="117" t="s">
        <v>34</v>
      </c>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9"/>
      <c r="AG272" s="13">
        <f t="shared" si="79"/>
        <v>0</v>
      </c>
    </row>
    <row r="273" spans="1:33" ht="56.25" x14ac:dyDescent="0.3">
      <c r="A273" s="9" t="s">
        <v>82</v>
      </c>
      <c r="B273" s="86"/>
      <c r="C273" s="87"/>
      <c r="D273" s="87"/>
      <c r="E273" s="87"/>
      <c r="F273" s="87"/>
      <c r="G273" s="87"/>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12"/>
      <c r="AG273" s="13">
        <f t="shared" si="79"/>
        <v>0</v>
      </c>
    </row>
    <row r="274" spans="1:33" x14ac:dyDescent="0.3">
      <c r="A274" s="88" t="s">
        <v>27</v>
      </c>
      <c r="B274" s="15">
        <f>B275+B276+B277+B278</f>
        <v>66147.001999999993</v>
      </c>
      <c r="C274" s="15">
        <f>C275+C276+C277+C278</f>
        <v>23302.041000000001</v>
      </c>
      <c r="D274" s="15">
        <f>D275+D276+D277+D278</f>
        <v>21583.439999999999</v>
      </c>
      <c r="E274" s="15">
        <f>E275+E276+E277+E278</f>
        <v>21583.439999999999</v>
      </c>
      <c r="F274" s="18">
        <f>IFERROR(E274/B274*100,0)</f>
        <v>32.629506020544966</v>
      </c>
      <c r="G274" s="18">
        <f>IFERROR(E274/C274*100,0)</f>
        <v>92.624676095969434</v>
      </c>
      <c r="H274" s="15">
        <f t="shared" ref="H274:AE274" si="155">H275+H276+H277+H278</f>
        <v>5906.3990000000003</v>
      </c>
      <c r="I274" s="15">
        <f t="shared" si="155"/>
        <v>4337.3</v>
      </c>
      <c r="J274" s="15">
        <f t="shared" si="155"/>
        <v>7622.0030000000006</v>
      </c>
      <c r="K274" s="15">
        <f t="shared" si="155"/>
        <v>8336</v>
      </c>
      <c r="L274" s="15">
        <f t="shared" si="155"/>
        <v>5109.2690000000002</v>
      </c>
      <c r="M274" s="15">
        <f t="shared" si="155"/>
        <v>4409.41</v>
      </c>
      <c r="N274" s="15">
        <f t="shared" si="155"/>
        <v>4664.37</v>
      </c>
      <c r="O274" s="15">
        <f t="shared" si="155"/>
        <v>4500.7299999999996</v>
      </c>
      <c r="P274" s="15">
        <f t="shared" si="155"/>
        <v>10177.451000000001</v>
      </c>
      <c r="Q274" s="15">
        <f t="shared" si="155"/>
        <v>0</v>
      </c>
      <c r="R274" s="15">
        <f t="shared" si="155"/>
        <v>8592.6113999999998</v>
      </c>
      <c r="S274" s="15">
        <f t="shared" si="155"/>
        <v>0</v>
      </c>
      <c r="T274" s="15">
        <f t="shared" si="155"/>
        <v>4383.4030000000002</v>
      </c>
      <c r="U274" s="15">
        <f t="shared" si="155"/>
        <v>0</v>
      </c>
      <c r="V274" s="15">
        <f t="shared" si="155"/>
        <v>4911.7543999999998</v>
      </c>
      <c r="W274" s="15">
        <f t="shared" si="155"/>
        <v>0</v>
      </c>
      <c r="X274" s="15">
        <f t="shared" si="155"/>
        <v>3066.8019999999997</v>
      </c>
      <c r="Y274" s="15">
        <f t="shared" si="155"/>
        <v>0</v>
      </c>
      <c r="Z274" s="15">
        <f t="shared" si="155"/>
        <v>5205.683</v>
      </c>
      <c r="AA274" s="15">
        <f t="shared" si="155"/>
        <v>0</v>
      </c>
      <c r="AB274" s="15">
        <f t="shared" si="155"/>
        <v>3041.2950000000001</v>
      </c>
      <c r="AC274" s="15">
        <f t="shared" si="155"/>
        <v>0</v>
      </c>
      <c r="AD274" s="15">
        <f t="shared" si="155"/>
        <v>3465.9612000000002</v>
      </c>
      <c r="AE274" s="15">
        <f t="shared" si="155"/>
        <v>0</v>
      </c>
      <c r="AF274" s="12"/>
      <c r="AG274" s="13">
        <f t="shared" si="79"/>
        <v>-1.2278178473934531E-11</v>
      </c>
    </row>
    <row r="275" spans="1:33" x14ac:dyDescent="0.3">
      <c r="A275" s="89" t="s">
        <v>28</v>
      </c>
      <c r="B275" s="18">
        <f t="shared" ref="B275:B278" si="156">J275+L275+N275+P275+R275+T275+V275+X275+Z275+AB275+AD275+H275</f>
        <v>0</v>
      </c>
      <c r="C275" s="18">
        <f t="shared" ref="C275:C278" si="157">SUM(H275)</f>
        <v>0</v>
      </c>
      <c r="D275" s="18">
        <f t="shared" ref="D275:D278" si="158">E275</f>
        <v>0</v>
      </c>
      <c r="E275" s="18">
        <f t="shared" ref="E275:E278" si="159">SUM(I275,K275,M275,O275,Q275,S275,U275,W275,Y275,AA275,AC275,AE275)</f>
        <v>0</v>
      </c>
      <c r="F275" s="18">
        <f t="shared" ref="F275:F276" si="160">IFERROR(E275/B275*100,0)</f>
        <v>0</v>
      </c>
      <c r="G275" s="18">
        <f t="shared" ref="G275:G276" si="161">IFERROR(E275/C275*100,0)</f>
        <v>0</v>
      </c>
      <c r="H275" s="18">
        <f>H281+H287+H293</f>
        <v>0</v>
      </c>
      <c r="I275" s="18">
        <f t="shared" ref="I275:AE278" si="162">I281+I287+I293</f>
        <v>0</v>
      </c>
      <c r="J275" s="18">
        <f t="shared" si="162"/>
        <v>0</v>
      </c>
      <c r="K275" s="18">
        <f t="shared" si="162"/>
        <v>0</v>
      </c>
      <c r="L275" s="18">
        <f t="shared" si="162"/>
        <v>0</v>
      </c>
      <c r="M275" s="18">
        <f t="shared" si="162"/>
        <v>0</v>
      </c>
      <c r="N275" s="18">
        <f t="shared" si="162"/>
        <v>0</v>
      </c>
      <c r="O275" s="18">
        <f t="shared" si="162"/>
        <v>0</v>
      </c>
      <c r="P275" s="18">
        <f t="shared" si="162"/>
        <v>0</v>
      </c>
      <c r="Q275" s="18">
        <f t="shared" si="162"/>
        <v>0</v>
      </c>
      <c r="R275" s="18">
        <f t="shared" si="162"/>
        <v>0</v>
      </c>
      <c r="S275" s="18">
        <f t="shared" si="162"/>
        <v>0</v>
      </c>
      <c r="T275" s="18">
        <f t="shared" si="162"/>
        <v>0</v>
      </c>
      <c r="U275" s="18">
        <f t="shared" si="162"/>
        <v>0</v>
      </c>
      <c r="V275" s="18">
        <f t="shared" si="162"/>
        <v>0</v>
      </c>
      <c r="W275" s="18">
        <f t="shared" si="162"/>
        <v>0</v>
      </c>
      <c r="X275" s="18">
        <f t="shared" si="162"/>
        <v>0</v>
      </c>
      <c r="Y275" s="18">
        <f t="shared" si="162"/>
        <v>0</v>
      </c>
      <c r="Z275" s="18">
        <f t="shared" si="162"/>
        <v>0</v>
      </c>
      <c r="AA275" s="18">
        <f t="shared" si="162"/>
        <v>0</v>
      </c>
      <c r="AB275" s="18">
        <f t="shared" si="162"/>
        <v>0</v>
      </c>
      <c r="AC275" s="18">
        <f t="shared" si="162"/>
        <v>0</v>
      </c>
      <c r="AD275" s="18">
        <f t="shared" si="162"/>
        <v>0</v>
      </c>
      <c r="AE275" s="18">
        <f t="shared" si="162"/>
        <v>0</v>
      </c>
      <c r="AF275" s="12"/>
      <c r="AG275" s="13">
        <f t="shared" si="79"/>
        <v>0</v>
      </c>
    </row>
    <row r="276" spans="1:33" x14ac:dyDescent="0.3">
      <c r="A276" s="89" t="s">
        <v>29</v>
      </c>
      <c r="B276" s="18">
        <f t="shared" si="156"/>
        <v>0</v>
      </c>
      <c r="C276" s="18">
        <f t="shared" si="157"/>
        <v>0</v>
      </c>
      <c r="D276" s="18">
        <f t="shared" si="158"/>
        <v>0</v>
      </c>
      <c r="E276" s="18">
        <f t="shared" si="159"/>
        <v>0</v>
      </c>
      <c r="F276" s="18">
        <f t="shared" si="160"/>
        <v>0</v>
      </c>
      <c r="G276" s="18">
        <f t="shared" si="161"/>
        <v>0</v>
      </c>
      <c r="H276" s="18">
        <f t="shared" ref="H276:W278" si="163">H282+H288+H294</f>
        <v>0</v>
      </c>
      <c r="I276" s="18">
        <f t="shared" si="163"/>
        <v>0</v>
      </c>
      <c r="J276" s="18">
        <f t="shared" si="163"/>
        <v>0</v>
      </c>
      <c r="K276" s="18">
        <f t="shared" si="163"/>
        <v>0</v>
      </c>
      <c r="L276" s="18">
        <f t="shared" si="163"/>
        <v>0</v>
      </c>
      <c r="M276" s="18">
        <f t="shared" si="163"/>
        <v>0</v>
      </c>
      <c r="N276" s="18">
        <f t="shared" si="163"/>
        <v>0</v>
      </c>
      <c r="O276" s="18">
        <f t="shared" si="163"/>
        <v>0</v>
      </c>
      <c r="P276" s="18">
        <f t="shared" si="163"/>
        <v>0</v>
      </c>
      <c r="Q276" s="18">
        <f t="shared" si="163"/>
        <v>0</v>
      </c>
      <c r="R276" s="18">
        <f t="shared" si="163"/>
        <v>0</v>
      </c>
      <c r="S276" s="18">
        <f t="shared" si="163"/>
        <v>0</v>
      </c>
      <c r="T276" s="18">
        <f t="shared" si="163"/>
        <v>0</v>
      </c>
      <c r="U276" s="18">
        <f t="shared" si="163"/>
        <v>0</v>
      </c>
      <c r="V276" s="18">
        <f t="shared" si="163"/>
        <v>0</v>
      </c>
      <c r="W276" s="18">
        <f t="shared" si="163"/>
        <v>0</v>
      </c>
      <c r="X276" s="18">
        <f t="shared" si="162"/>
        <v>0</v>
      </c>
      <c r="Y276" s="18">
        <f t="shared" si="162"/>
        <v>0</v>
      </c>
      <c r="Z276" s="18">
        <f t="shared" si="162"/>
        <v>0</v>
      </c>
      <c r="AA276" s="18">
        <f t="shared" si="162"/>
        <v>0</v>
      </c>
      <c r="AB276" s="18">
        <f t="shared" si="162"/>
        <v>0</v>
      </c>
      <c r="AC276" s="18">
        <f t="shared" si="162"/>
        <v>0</v>
      </c>
      <c r="AD276" s="18">
        <f t="shared" si="162"/>
        <v>0</v>
      </c>
      <c r="AE276" s="18">
        <f t="shared" si="162"/>
        <v>0</v>
      </c>
      <c r="AF276" s="12"/>
      <c r="AG276" s="13">
        <f t="shared" si="79"/>
        <v>0</v>
      </c>
    </row>
    <row r="277" spans="1:33" x14ac:dyDescent="0.3">
      <c r="A277" s="89" t="s">
        <v>30</v>
      </c>
      <c r="B277" s="18">
        <f t="shared" si="156"/>
        <v>66147.001999999993</v>
      </c>
      <c r="C277" s="18">
        <f>SUM(H277+J277+L277+N277)</f>
        <v>23302.041000000001</v>
      </c>
      <c r="D277" s="18">
        <f t="shared" si="158"/>
        <v>21583.439999999999</v>
      </c>
      <c r="E277" s="18">
        <f t="shared" si="159"/>
        <v>21583.439999999999</v>
      </c>
      <c r="F277" s="18">
        <f>IFERROR(E277/B277*100,0)</f>
        <v>32.629506020544966</v>
      </c>
      <c r="G277" s="18">
        <f>IFERROR(E277/C277*100,0)</f>
        <v>92.624676095969434</v>
      </c>
      <c r="H277" s="18">
        <f>H283+H289+H295</f>
        <v>5906.3990000000003</v>
      </c>
      <c r="I277" s="18">
        <f t="shared" si="162"/>
        <v>4337.3</v>
      </c>
      <c r="J277" s="18">
        <f>J283+J289+J295</f>
        <v>7622.0030000000006</v>
      </c>
      <c r="K277" s="18">
        <f t="shared" si="162"/>
        <v>8336</v>
      </c>
      <c r="L277" s="18">
        <f t="shared" si="162"/>
        <v>5109.2690000000002</v>
      </c>
      <c r="M277" s="18">
        <f t="shared" si="162"/>
        <v>4409.41</v>
      </c>
      <c r="N277" s="18">
        <f t="shared" si="162"/>
        <v>4664.37</v>
      </c>
      <c r="O277" s="18">
        <f t="shared" si="162"/>
        <v>4500.7299999999996</v>
      </c>
      <c r="P277" s="18">
        <f t="shared" si="162"/>
        <v>10177.451000000001</v>
      </c>
      <c r="Q277" s="18">
        <f t="shared" si="162"/>
        <v>0</v>
      </c>
      <c r="R277" s="18">
        <f t="shared" si="162"/>
        <v>8592.6113999999998</v>
      </c>
      <c r="S277" s="18">
        <f t="shared" si="162"/>
        <v>0</v>
      </c>
      <c r="T277" s="18">
        <f t="shared" si="162"/>
        <v>4383.4030000000002</v>
      </c>
      <c r="U277" s="18">
        <f t="shared" si="162"/>
        <v>0</v>
      </c>
      <c r="V277" s="18">
        <f t="shared" si="162"/>
        <v>4911.7543999999998</v>
      </c>
      <c r="W277" s="18">
        <f t="shared" si="162"/>
        <v>0</v>
      </c>
      <c r="X277" s="18">
        <f t="shared" si="162"/>
        <v>3066.8019999999997</v>
      </c>
      <c r="Y277" s="18">
        <f t="shared" si="162"/>
        <v>0</v>
      </c>
      <c r="Z277" s="18">
        <f t="shared" si="162"/>
        <v>5205.683</v>
      </c>
      <c r="AA277" s="18">
        <f t="shared" si="162"/>
        <v>0</v>
      </c>
      <c r="AB277" s="18">
        <f t="shared" si="162"/>
        <v>3041.2950000000001</v>
      </c>
      <c r="AC277" s="18">
        <f t="shared" si="162"/>
        <v>0</v>
      </c>
      <c r="AD277" s="18">
        <f t="shared" si="162"/>
        <v>3465.9612000000002</v>
      </c>
      <c r="AE277" s="18">
        <f t="shared" si="162"/>
        <v>0</v>
      </c>
      <c r="AF277" s="12"/>
      <c r="AG277" s="13">
        <f t="shared" si="79"/>
        <v>-1.2278178473934531E-11</v>
      </c>
    </row>
    <row r="278" spans="1:33" x14ac:dyDescent="0.3">
      <c r="A278" s="89" t="s">
        <v>31</v>
      </c>
      <c r="B278" s="18">
        <f t="shared" si="156"/>
        <v>0</v>
      </c>
      <c r="C278" s="18">
        <f t="shared" si="157"/>
        <v>0</v>
      </c>
      <c r="D278" s="18">
        <f t="shared" si="158"/>
        <v>0</v>
      </c>
      <c r="E278" s="18">
        <f t="shared" si="159"/>
        <v>0</v>
      </c>
      <c r="F278" s="18">
        <f t="shared" ref="F278" si="164">IFERROR(E278/B278*100,0)</f>
        <v>0</v>
      </c>
      <c r="G278" s="18">
        <f t="shared" ref="G278" si="165">IFERROR(E278/C278*100,0)</f>
        <v>0</v>
      </c>
      <c r="H278" s="18">
        <f t="shared" si="163"/>
        <v>0</v>
      </c>
      <c r="I278" s="18">
        <f t="shared" si="162"/>
        <v>0</v>
      </c>
      <c r="J278" s="18">
        <f t="shared" si="162"/>
        <v>0</v>
      </c>
      <c r="K278" s="18">
        <f t="shared" si="162"/>
        <v>0</v>
      </c>
      <c r="L278" s="18">
        <f t="shared" si="162"/>
        <v>0</v>
      </c>
      <c r="M278" s="18">
        <f t="shared" si="162"/>
        <v>0</v>
      </c>
      <c r="N278" s="18">
        <f t="shared" si="162"/>
        <v>0</v>
      </c>
      <c r="O278" s="18">
        <f t="shared" si="162"/>
        <v>0</v>
      </c>
      <c r="P278" s="18">
        <f t="shared" si="162"/>
        <v>0</v>
      </c>
      <c r="Q278" s="18">
        <f t="shared" si="162"/>
        <v>0</v>
      </c>
      <c r="R278" s="18">
        <f t="shared" si="162"/>
        <v>0</v>
      </c>
      <c r="S278" s="18">
        <f t="shared" si="162"/>
        <v>0</v>
      </c>
      <c r="T278" s="18">
        <f t="shared" si="162"/>
        <v>0</v>
      </c>
      <c r="U278" s="18">
        <f t="shared" si="162"/>
        <v>0</v>
      </c>
      <c r="V278" s="18">
        <f t="shared" si="162"/>
        <v>0</v>
      </c>
      <c r="W278" s="18">
        <f t="shared" si="162"/>
        <v>0</v>
      </c>
      <c r="X278" s="18">
        <f t="shared" si="162"/>
        <v>0</v>
      </c>
      <c r="Y278" s="18">
        <f t="shared" si="162"/>
        <v>0</v>
      </c>
      <c r="Z278" s="18">
        <f t="shared" si="162"/>
        <v>0</v>
      </c>
      <c r="AA278" s="18">
        <f t="shared" si="162"/>
        <v>0</v>
      </c>
      <c r="AB278" s="18">
        <f t="shared" si="162"/>
        <v>0</v>
      </c>
      <c r="AC278" s="18">
        <f t="shared" si="162"/>
        <v>0</v>
      </c>
      <c r="AD278" s="18">
        <f t="shared" si="162"/>
        <v>0</v>
      </c>
      <c r="AE278" s="18">
        <f t="shared" si="162"/>
        <v>0</v>
      </c>
      <c r="AF278" s="12"/>
      <c r="AG278" s="13">
        <f t="shared" si="79"/>
        <v>0</v>
      </c>
    </row>
    <row r="279" spans="1:33" ht="93" customHeight="1" x14ac:dyDescent="0.3">
      <c r="A279" s="19" t="s">
        <v>83</v>
      </c>
      <c r="B279" s="20"/>
      <c r="C279" s="39"/>
      <c r="D279" s="21"/>
      <c r="E279" s="21"/>
      <c r="F279" s="21"/>
      <c r="G279" s="21"/>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3"/>
      <c r="AG279" s="13">
        <f t="shared" si="79"/>
        <v>0</v>
      </c>
    </row>
    <row r="280" spans="1:33" x14ac:dyDescent="0.3">
      <c r="A280" s="24" t="s">
        <v>27</v>
      </c>
      <c r="B280" s="25">
        <f>B282+B283+B281+B284</f>
        <v>49088.500000000007</v>
      </c>
      <c r="C280" s="25">
        <f>C282+C283+C281+C284</f>
        <v>15953.079999999998</v>
      </c>
      <c r="D280" s="80">
        <f>D282+D283+D281+D284</f>
        <v>14274.479999999998</v>
      </c>
      <c r="E280" s="58">
        <f>E282+E283+E281+E284</f>
        <v>14274.479999999998</v>
      </c>
      <c r="F280" s="58">
        <f>IFERROR(E280/B280*100,0)</f>
        <v>29.079071472951906</v>
      </c>
      <c r="G280" s="58">
        <f>IFERROR(E280/C280*100,0)</f>
        <v>89.47789392393193</v>
      </c>
      <c r="H280" s="58">
        <f t="shared" ref="H280:AE280" si="166">H282+H283+H281+H284</f>
        <v>4939</v>
      </c>
      <c r="I280" s="58">
        <f t="shared" si="166"/>
        <v>3369.9</v>
      </c>
      <c r="J280" s="58">
        <f t="shared" si="166"/>
        <v>3643.4</v>
      </c>
      <c r="K280" s="58">
        <f t="shared" si="166"/>
        <v>4397.3999999999996</v>
      </c>
      <c r="L280" s="58">
        <f t="shared" si="166"/>
        <v>3950.48</v>
      </c>
      <c r="M280" s="58">
        <f>M282+M283+M281+M284</f>
        <v>3250.62</v>
      </c>
      <c r="N280" s="58">
        <f t="shared" si="166"/>
        <v>3420.2</v>
      </c>
      <c r="O280" s="58">
        <f t="shared" si="166"/>
        <v>3256.56</v>
      </c>
      <c r="P280" s="58">
        <f t="shared" si="166"/>
        <v>8062</v>
      </c>
      <c r="Q280" s="58">
        <f t="shared" si="166"/>
        <v>0</v>
      </c>
      <c r="R280" s="58">
        <f t="shared" si="166"/>
        <v>7244.6084000000001</v>
      </c>
      <c r="S280" s="58">
        <f t="shared" si="166"/>
        <v>0</v>
      </c>
      <c r="T280" s="58">
        <f t="shared" si="166"/>
        <v>3461</v>
      </c>
      <c r="U280" s="58">
        <f t="shared" si="166"/>
        <v>0</v>
      </c>
      <c r="V280" s="58">
        <f t="shared" si="166"/>
        <v>3890.1163999999999</v>
      </c>
      <c r="W280" s="58">
        <f t="shared" si="166"/>
        <v>0</v>
      </c>
      <c r="X280" s="58">
        <f t="shared" si="166"/>
        <v>2024</v>
      </c>
      <c r="Y280" s="58">
        <f t="shared" si="166"/>
        <v>0</v>
      </c>
      <c r="Z280" s="58">
        <f t="shared" si="166"/>
        <v>4084</v>
      </c>
      <c r="AA280" s="58">
        <f t="shared" si="166"/>
        <v>0</v>
      </c>
      <c r="AB280" s="58">
        <f t="shared" si="166"/>
        <v>1969</v>
      </c>
      <c r="AC280" s="58">
        <f t="shared" si="166"/>
        <v>0</v>
      </c>
      <c r="AD280" s="58">
        <f t="shared" si="166"/>
        <v>2400.6952000000001</v>
      </c>
      <c r="AE280" s="58">
        <f t="shared" si="166"/>
        <v>0</v>
      </c>
      <c r="AF280" s="23"/>
      <c r="AG280" s="13">
        <f t="shared" si="79"/>
        <v>5.4569682106375694E-12</v>
      </c>
    </row>
    <row r="281" spans="1:33" x14ac:dyDescent="0.3">
      <c r="A281" s="31" t="s">
        <v>28</v>
      </c>
      <c r="B281" s="20">
        <f t="shared" ref="B281:B283" si="167">J281+L281+N281+P281+R281+T281+V281+X281+Z281+AB281+AD281+H281</f>
        <v>0</v>
      </c>
      <c r="C281" s="32">
        <f>SUM(H281)</f>
        <v>0</v>
      </c>
      <c r="D281" s="38">
        <f>E281</f>
        <v>0</v>
      </c>
      <c r="E281" s="37">
        <f>SUM(I281,K281,M281,O281,Q281,S281,U281,W281,Y281,AA281,AC281,AE281)</f>
        <v>0</v>
      </c>
      <c r="F281" s="36">
        <f>IFERROR(E281/B281*100,0)</f>
        <v>0</v>
      </c>
      <c r="G281" s="36">
        <f>IFERROR(E281/C281*100,0)</f>
        <v>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3"/>
      <c r="AG281" s="13">
        <f t="shared" si="79"/>
        <v>0</v>
      </c>
    </row>
    <row r="282" spans="1:33" x14ac:dyDescent="0.3">
      <c r="A282" s="31" t="s">
        <v>29</v>
      </c>
      <c r="B282" s="20">
        <f t="shared" si="167"/>
        <v>0</v>
      </c>
      <c r="C282" s="32">
        <f>SUM(H282)</f>
        <v>0</v>
      </c>
      <c r="D282" s="38">
        <f>E282</f>
        <v>0</v>
      </c>
      <c r="E282" s="37">
        <f>SUM(I282,K282,M282,O282,Q282,S282,U282,W282,Y282,AA282,AC282,AE282)</f>
        <v>0</v>
      </c>
      <c r="F282" s="36">
        <f>IFERROR(E282/B282*100,0)</f>
        <v>0</v>
      </c>
      <c r="G282" s="36">
        <f>IFERROR(E282/C282*100,0)</f>
        <v>0</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3"/>
      <c r="AG282" s="13">
        <f t="shared" si="79"/>
        <v>0</v>
      </c>
    </row>
    <row r="283" spans="1:33" x14ac:dyDescent="0.3">
      <c r="A283" s="31" t="s">
        <v>30</v>
      </c>
      <c r="B283" s="20">
        <f t="shared" si="167"/>
        <v>49088.500000000007</v>
      </c>
      <c r="C283" s="32">
        <f>H283+J283+L283+N283</f>
        <v>15953.079999999998</v>
      </c>
      <c r="D283" s="38">
        <f>E283</f>
        <v>14274.479999999998</v>
      </c>
      <c r="E283" s="37">
        <f>SUM(I283,K283,M283,O283,Q283,S283,U283,W283,Y283,AA283,AC283,AE283)</f>
        <v>14274.479999999998</v>
      </c>
      <c r="F283" s="36">
        <f>IFERROR(E283/B283*100,0)</f>
        <v>29.079071472951906</v>
      </c>
      <c r="G283" s="36">
        <f>IFERROR(E283/C283*100,0)</f>
        <v>89.47789392393193</v>
      </c>
      <c r="H283" s="22">
        <v>4939</v>
      </c>
      <c r="I283" s="22">
        <v>3369.9</v>
      </c>
      <c r="J283" s="22">
        <f>1024.4+2619</f>
        <v>3643.4</v>
      </c>
      <c r="K283" s="22">
        <v>4397.3999999999996</v>
      </c>
      <c r="L283" s="22">
        <f>20.48+3930</f>
        <v>3950.48</v>
      </c>
      <c r="M283" s="22">
        <v>3250.62</v>
      </c>
      <c r="N283" s="22">
        <v>3420.2</v>
      </c>
      <c r="O283" s="22">
        <v>3256.56</v>
      </c>
      <c r="P283" s="22">
        <v>8062</v>
      </c>
      <c r="Q283" s="22"/>
      <c r="R283" s="22">
        <f>7265.0884-20.48</f>
        <v>7244.6084000000001</v>
      </c>
      <c r="S283" s="22"/>
      <c r="T283" s="22">
        <v>3461</v>
      </c>
      <c r="U283" s="22"/>
      <c r="V283" s="22">
        <v>3890.1163999999999</v>
      </c>
      <c r="W283" s="22"/>
      <c r="X283" s="22">
        <v>2024</v>
      </c>
      <c r="Y283" s="22"/>
      <c r="Z283" s="22">
        <v>4084</v>
      </c>
      <c r="AA283" s="22"/>
      <c r="AB283" s="22">
        <v>1969</v>
      </c>
      <c r="AC283" s="22"/>
      <c r="AD283" s="22">
        <f>3425.0952-1024.4</f>
        <v>2400.6952000000001</v>
      </c>
      <c r="AE283" s="22"/>
      <c r="AF283" s="23"/>
      <c r="AG283" s="13">
        <f t="shared" si="79"/>
        <v>5.4569682106375694E-12</v>
      </c>
    </row>
    <row r="284" spans="1:33" x14ac:dyDescent="0.3">
      <c r="A284" s="31" t="s">
        <v>31</v>
      </c>
      <c r="B284" s="20"/>
      <c r="C284" s="32"/>
      <c r="D284" s="38"/>
      <c r="E284" s="37"/>
      <c r="F284" s="36"/>
      <c r="G284" s="3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3"/>
      <c r="AG284" s="13">
        <f t="shared" si="79"/>
        <v>0</v>
      </c>
    </row>
    <row r="285" spans="1:33" ht="41.25" customHeight="1" x14ac:dyDescent="0.3">
      <c r="A285" s="19" t="s">
        <v>84</v>
      </c>
      <c r="B285" s="20"/>
      <c r="C285" s="39"/>
      <c r="D285" s="21"/>
      <c r="E285" s="21"/>
      <c r="F285" s="21"/>
      <c r="G285" s="21"/>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3"/>
      <c r="AG285" s="13">
        <f t="shared" si="79"/>
        <v>0</v>
      </c>
    </row>
    <row r="286" spans="1:33" x14ac:dyDescent="0.3">
      <c r="A286" s="24" t="s">
        <v>27</v>
      </c>
      <c r="B286" s="25">
        <f>B288+B289+B287+B290</f>
        <v>100</v>
      </c>
      <c r="C286" s="25">
        <f>C288+C289+C287+C290</f>
        <v>40</v>
      </c>
      <c r="D286" s="80">
        <f>D288+D289+D287+D290</f>
        <v>0</v>
      </c>
      <c r="E286" s="58">
        <f>E288+E289+E287+E290</f>
        <v>0</v>
      </c>
      <c r="F286" s="58">
        <f>IFERROR(E286/B286*100,0)</f>
        <v>0</v>
      </c>
      <c r="G286" s="58">
        <f>IFERROR(E286/C286*100,0)</f>
        <v>0</v>
      </c>
      <c r="H286" s="58">
        <f t="shared" ref="H286:AE286" si="168">H288+H289+H287+H290</f>
        <v>0</v>
      </c>
      <c r="I286" s="58">
        <f t="shared" si="168"/>
        <v>0</v>
      </c>
      <c r="J286" s="58">
        <f t="shared" si="168"/>
        <v>40</v>
      </c>
      <c r="K286" s="58">
        <f t="shared" si="168"/>
        <v>0</v>
      </c>
      <c r="L286" s="58">
        <f t="shared" si="168"/>
        <v>0</v>
      </c>
      <c r="M286" s="58">
        <f t="shared" si="168"/>
        <v>0</v>
      </c>
      <c r="N286" s="58">
        <f t="shared" si="168"/>
        <v>0</v>
      </c>
      <c r="O286" s="58">
        <f t="shared" si="168"/>
        <v>0</v>
      </c>
      <c r="P286" s="58">
        <f t="shared" si="168"/>
        <v>0</v>
      </c>
      <c r="Q286" s="58">
        <f t="shared" si="168"/>
        <v>0</v>
      </c>
      <c r="R286" s="58">
        <f t="shared" si="168"/>
        <v>0</v>
      </c>
      <c r="S286" s="58">
        <f t="shared" si="168"/>
        <v>0</v>
      </c>
      <c r="T286" s="58">
        <f t="shared" si="168"/>
        <v>0</v>
      </c>
      <c r="U286" s="58">
        <f t="shared" si="168"/>
        <v>0</v>
      </c>
      <c r="V286" s="58">
        <f t="shared" si="168"/>
        <v>40</v>
      </c>
      <c r="W286" s="58">
        <f t="shared" si="168"/>
        <v>0</v>
      </c>
      <c r="X286" s="58">
        <f t="shared" si="168"/>
        <v>0</v>
      </c>
      <c r="Y286" s="58">
        <f t="shared" si="168"/>
        <v>0</v>
      </c>
      <c r="Z286" s="58">
        <f t="shared" si="168"/>
        <v>0</v>
      </c>
      <c r="AA286" s="58">
        <f t="shared" si="168"/>
        <v>0</v>
      </c>
      <c r="AB286" s="58">
        <f t="shared" si="168"/>
        <v>20</v>
      </c>
      <c r="AC286" s="58">
        <f t="shared" si="168"/>
        <v>0</v>
      </c>
      <c r="AD286" s="58">
        <f t="shared" si="168"/>
        <v>0</v>
      </c>
      <c r="AE286" s="58">
        <f t="shared" si="168"/>
        <v>0</v>
      </c>
      <c r="AF286" s="23"/>
      <c r="AG286" s="13">
        <f t="shared" si="79"/>
        <v>0</v>
      </c>
    </row>
    <row r="287" spans="1:33" x14ac:dyDescent="0.3">
      <c r="A287" s="31" t="s">
        <v>28</v>
      </c>
      <c r="B287" s="20">
        <f t="shared" ref="B287:B289" si="169">J287+L287+N287+P287+R287+T287+V287+X287+Z287+AB287+AD287+H287</f>
        <v>0</v>
      </c>
      <c r="C287" s="32">
        <f>SUM(H287)</f>
        <v>0</v>
      </c>
      <c r="D287" s="38">
        <f>E287</f>
        <v>0</v>
      </c>
      <c r="E287" s="37">
        <f>SUM(I287,K287,M287,O287,Q287,S287,U287,W287,Y287,AA287,AC287,AE287)</f>
        <v>0</v>
      </c>
      <c r="F287" s="36">
        <f>IFERROR(E287/B287*100,0)</f>
        <v>0</v>
      </c>
      <c r="G287" s="36">
        <f>IFERROR(E287/C287*100,0)</f>
        <v>0</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3"/>
      <c r="AG287" s="13">
        <f t="shared" si="79"/>
        <v>0</v>
      </c>
    </row>
    <row r="288" spans="1:33" x14ac:dyDescent="0.3">
      <c r="A288" s="31" t="s">
        <v>29</v>
      </c>
      <c r="B288" s="20">
        <f t="shared" si="169"/>
        <v>0</v>
      </c>
      <c r="C288" s="32">
        <f>SUM(H288)</f>
        <v>0</v>
      </c>
      <c r="D288" s="38">
        <f>E288</f>
        <v>0</v>
      </c>
      <c r="E288" s="37">
        <f>SUM(I288,K288,M288,O288,Q288,S288,U288,W288,Y288,AA288,AC288,AE288)</f>
        <v>0</v>
      </c>
      <c r="F288" s="36">
        <f>IFERROR(E288/B288*100,0)</f>
        <v>0</v>
      </c>
      <c r="G288" s="36">
        <f>IFERROR(E288/C288*100,0)</f>
        <v>0</v>
      </c>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3"/>
      <c r="AG288" s="13">
        <f t="shared" si="79"/>
        <v>0</v>
      </c>
    </row>
    <row r="289" spans="1:33" x14ac:dyDescent="0.3">
      <c r="A289" s="31" t="s">
        <v>30</v>
      </c>
      <c r="B289" s="20">
        <f t="shared" si="169"/>
        <v>100</v>
      </c>
      <c r="C289" s="32">
        <f>H289+J289+L289</f>
        <v>40</v>
      </c>
      <c r="D289" s="38">
        <f>E289</f>
        <v>0</v>
      </c>
      <c r="E289" s="37">
        <f>SUM(I289,K289,M289,O289,Q289,S289,U289,W289,Y289,AA289,AC289,AE289)</f>
        <v>0</v>
      </c>
      <c r="F289" s="36">
        <f>IFERROR(E289/B289*100,0)</f>
        <v>0</v>
      </c>
      <c r="G289" s="36">
        <f>IFERROR(E289/C289*100,0)</f>
        <v>0</v>
      </c>
      <c r="H289" s="22"/>
      <c r="I289" s="22"/>
      <c r="J289" s="22">
        <v>40</v>
      </c>
      <c r="K289" s="22"/>
      <c r="L289" s="22"/>
      <c r="M289" s="22"/>
      <c r="N289" s="22"/>
      <c r="O289" s="22"/>
      <c r="P289" s="22"/>
      <c r="Q289" s="22"/>
      <c r="R289" s="22"/>
      <c r="S289" s="22"/>
      <c r="T289" s="22"/>
      <c r="U289" s="22"/>
      <c r="V289" s="22">
        <v>40</v>
      </c>
      <c r="W289" s="22"/>
      <c r="X289" s="22"/>
      <c r="Y289" s="22"/>
      <c r="Z289" s="22"/>
      <c r="AA289" s="22"/>
      <c r="AB289" s="22">
        <v>20</v>
      </c>
      <c r="AC289" s="22"/>
      <c r="AD289" s="22"/>
      <c r="AE289" s="22"/>
      <c r="AF289" s="23"/>
      <c r="AG289" s="13">
        <f t="shared" si="79"/>
        <v>0</v>
      </c>
    </row>
    <row r="290" spans="1:33" x14ac:dyDescent="0.3">
      <c r="A290" s="31" t="s">
        <v>31</v>
      </c>
      <c r="B290" s="20"/>
      <c r="C290" s="32"/>
      <c r="D290" s="38"/>
      <c r="E290" s="37"/>
      <c r="F290" s="36"/>
      <c r="G290" s="3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3"/>
      <c r="AG290" s="13">
        <f t="shared" si="79"/>
        <v>0</v>
      </c>
    </row>
    <row r="291" spans="1:33" ht="83.25" customHeight="1" x14ac:dyDescent="0.3">
      <c r="A291" s="19" t="s">
        <v>85</v>
      </c>
      <c r="B291" s="20"/>
      <c r="C291" s="39"/>
      <c r="D291" s="21"/>
      <c r="E291" s="21"/>
      <c r="F291" s="21"/>
      <c r="G291" s="21"/>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3"/>
      <c r="AG291" s="13">
        <f t="shared" si="79"/>
        <v>0</v>
      </c>
    </row>
    <row r="292" spans="1:33" x14ac:dyDescent="0.3">
      <c r="A292" s="24" t="s">
        <v>27</v>
      </c>
      <c r="B292" s="25">
        <f>B294+B295+B293+B296</f>
        <v>16958.502</v>
      </c>
      <c r="C292" s="25">
        <f>C294+C295+C293+C296</f>
        <v>7308.9610000000002</v>
      </c>
      <c r="D292" s="80">
        <f>D294+D295+D293+D296</f>
        <v>7308.96</v>
      </c>
      <c r="E292" s="58">
        <f>E294+E295+E293+E296</f>
        <v>7308.96</v>
      </c>
      <c r="F292" s="58">
        <f>IFERROR(E292/B292*100,0)</f>
        <v>43.09908976630129</v>
      </c>
      <c r="G292" s="58">
        <f>IFERROR(E292/C292*100,0)</f>
        <v>99.999986318164787</v>
      </c>
      <c r="H292" s="58">
        <f t="shared" ref="H292:AE292" si="170">H294+H295+H293+H296</f>
        <v>967.399</v>
      </c>
      <c r="I292" s="58">
        <f t="shared" si="170"/>
        <v>967.4</v>
      </c>
      <c r="J292" s="58">
        <f t="shared" si="170"/>
        <v>3938.6030000000001</v>
      </c>
      <c r="K292" s="58">
        <f t="shared" si="170"/>
        <v>3938.6</v>
      </c>
      <c r="L292" s="58">
        <f t="shared" si="170"/>
        <v>1158.789</v>
      </c>
      <c r="M292" s="58">
        <f t="shared" si="170"/>
        <v>1158.79</v>
      </c>
      <c r="N292" s="58">
        <f t="shared" si="170"/>
        <v>1244.17</v>
      </c>
      <c r="O292" s="58">
        <f t="shared" si="170"/>
        <v>1244.17</v>
      </c>
      <c r="P292" s="58">
        <f t="shared" si="170"/>
        <v>2115.451</v>
      </c>
      <c r="Q292" s="58">
        <f t="shared" si="170"/>
        <v>0</v>
      </c>
      <c r="R292" s="58">
        <f t="shared" si="170"/>
        <v>1348.0029999999999</v>
      </c>
      <c r="S292" s="58">
        <f t="shared" si="170"/>
        <v>0</v>
      </c>
      <c r="T292" s="58">
        <f t="shared" si="170"/>
        <v>922.40300000000002</v>
      </c>
      <c r="U292" s="58">
        <f t="shared" si="170"/>
        <v>0</v>
      </c>
      <c r="V292" s="58">
        <f t="shared" si="170"/>
        <v>981.63800000000003</v>
      </c>
      <c r="W292" s="58">
        <f t="shared" si="170"/>
        <v>0</v>
      </c>
      <c r="X292" s="58">
        <f t="shared" si="170"/>
        <v>1042.8019999999999</v>
      </c>
      <c r="Y292" s="58">
        <f t="shared" si="170"/>
        <v>0</v>
      </c>
      <c r="Z292" s="58">
        <f t="shared" si="170"/>
        <v>1121.683</v>
      </c>
      <c r="AA292" s="58">
        <f t="shared" si="170"/>
        <v>0</v>
      </c>
      <c r="AB292" s="58">
        <f t="shared" si="170"/>
        <v>1052.2950000000001</v>
      </c>
      <c r="AC292" s="58">
        <f t="shared" si="170"/>
        <v>0</v>
      </c>
      <c r="AD292" s="58">
        <f t="shared" si="170"/>
        <v>1065.2660000000001</v>
      </c>
      <c r="AE292" s="58">
        <f t="shared" si="170"/>
        <v>0</v>
      </c>
      <c r="AF292" s="23"/>
      <c r="AG292" s="13">
        <f t="shared" si="79"/>
        <v>0</v>
      </c>
    </row>
    <row r="293" spans="1:33" x14ac:dyDescent="0.3">
      <c r="A293" s="31" t="s">
        <v>28</v>
      </c>
      <c r="B293" s="20">
        <f t="shared" ref="B293:B295" si="171">J293+L293+N293+P293+R293+T293+V293+X293+Z293+AB293+AD293+H293</f>
        <v>0</v>
      </c>
      <c r="C293" s="32">
        <f>SUM(H293)</f>
        <v>0</v>
      </c>
      <c r="D293" s="38">
        <f>E293</f>
        <v>0</v>
      </c>
      <c r="E293" s="37">
        <f>SUM(I293,K293,M293,O293,Q293,S293,U293,W293,Y293,AA293,AC293,AE293)</f>
        <v>0</v>
      </c>
      <c r="F293" s="36">
        <f>IFERROR(E293/B293*100,0)</f>
        <v>0</v>
      </c>
      <c r="G293" s="36">
        <f>IFERROR(E293/C293*100,0)</f>
        <v>0</v>
      </c>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3"/>
      <c r="AG293" s="13">
        <f t="shared" si="79"/>
        <v>0</v>
      </c>
    </row>
    <row r="294" spans="1:33" x14ac:dyDescent="0.3">
      <c r="A294" s="31" t="s">
        <v>29</v>
      </c>
      <c r="B294" s="20">
        <f t="shared" si="171"/>
        <v>0</v>
      </c>
      <c r="C294" s="32">
        <f>SUM(H294)</f>
        <v>0</v>
      </c>
      <c r="D294" s="38">
        <f>E294</f>
        <v>0</v>
      </c>
      <c r="E294" s="37">
        <f>SUM(I294,K294,M294,O294,Q294,S294,U294,W294,Y294,AA294,AC294,AE294)</f>
        <v>0</v>
      </c>
      <c r="F294" s="36">
        <f>IFERROR(E294/B294*100,0)</f>
        <v>0</v>
      </c>
      <c r="G294" s="36">
        <f>IFERROR(E294/C294*100,0)</f>
        <v>0</v>
      </c>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3"/>
      <c r="AG294" s="13">
        <f t="shared" si="79"/>
        <v>0</v>
      </c>
    </row>
    <row r="295" spans="1:33" x14ac:dyDescent="0.3">
      <c r="A295" s="31" t="s">
        <v>30</v>
      </c>
      <c r="B295" s="20">
        <f t="shared" si="171"/>
        <v>16958.502</v>
      </c>
      <c r="C295" s="32">
        <f>H295+J295+L295+N295</f>
        <v>7308.9610000000002</v>
      </c>
      <c r="D295" s="38">
        <f>E295</f>
        <v>7308.96</v>
      </c>
      <c r="E295" s="37">
        <f>SUM(I295,K295,M295,O295,Q295,S295,U295,W295,Y295,AA295,AC295,AE295)</f>
        <v>7308.96</v>
      </c>
      <c r="F295" s="36">
        <f>IFERROR(E295/B295*100,0)</f>
        <v>43.09908976630129</v>
      </c>
      <c r="G295" s="36">
        <f>IFERROR(E295/C295*100,0)</f>
        <v>99.999986318164787</v>
      </c>
      <c r="H295" s="22">
        <v>967.399</v>
      </c>
      <c r="I295" s="22">
        <v>967.4</v>
      </c>
      <c r="J295" s="22">
        <v>3938.6030000000001</v>
      </c>
      <c r="K295" s="22">
        <v>3938.6</v>
      </c>
      <c r="L295" s="22">
        <v>1158.789</v>
      </c>
      <c r="M295" s="22">
        <v>1158.79</v>
      </c>
      <c r="N295" s="22">
        <v>1244.17</v>
      </c>
      <c r="O295" s="22">
        <v>1244.17</v>
      </c>
      <c r="P295" s="22">
        <v>2115.451</v>
      </c>
      <c r="Q295" s="22"/>
      <c r="R295" s="22">
        <v>1348.0029999999999</v>
      </c>
      <c r="S295" s="22"/>
      <c r="T295" s="22">
        <v>922.40300000000002</v>
      </c>
      <c r="U295" s="22"/>
      <c r="V295" s="22">
        <v>981.63800000000003</v>
      </c>
      <c r="W295" s="22"/>
      <c r="X295" s="22">
        <v>1042.8019999999999</v>
      </c>
      <c r="Y295" s="22"/>
      <c r="Z295" s="22">
        <v>1121.683</v>
      </c>
      <c r="AA295" s="22"/>
      <c r="AB295" s="22">
        <f>1162.285-109.99</f>
        <v>1052.2950000000001</v>
      </c>
      <c r="AC295" s="22"/>
      <c r="AD295" s="22">
        <v>1065.2660000000001</v>
      </c>
      <c r="AE295" s="22"/>
      <c r="AF295" s="23"/>
      <c r="AG295" s="13">
        <f t="shared" si="79"/>
        <v>0</v>
      </c>
    </row>
    <row r="296" spans="1:33" x14ac:dyDescent="0.3">
      <c r="A296" s="31" t="s">
        <v>31</v>
      </c>
      <c r="B296" s="20"/>
      <c r="C296" s="32"/>
      <c r="D296" s="38"/>
      <c r="E296" s="37"/>
      <c r="F296" s="36"/>
      <c r="G296" s="3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3"/>
      <c r="AG296" s="13">
        <f t="shared" si="79"/>
        <v>0</v>
      </c>
    </row>
    <row r="297" spans="1:33" ht="83.25" customHeight="1" x14ac:dyDescent="0.3">
      <c r="A297" s="9" t="s">
        <v>86</v>
      </c>
      <c r="B297" s="86"/>
      <c r="C297" s="87"/>
      <c r="D297" s="87"/>
      <c r="E297" s="87"/>
      <c r="F297" s="87"/>
      <c r="G297" s="87"/>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12"/>
      <c r="AG297" s="13">
        <f t="shared" si="79"/>
        <v>0</v>
      </c>
    </row>
    <row r="298" spans="1:33" x14ac:dyDescent="0.3">
      <c r="A298" s="88" t="s">
        <v>27</v>
      </c>
      <c r="B298" s="15">
        <f>B299+B300+B301+B302</f>
        <v>274859.80290000001</v>
      </c>
      <c r="C298" s="15">
        <f>C299+C300+C301+C302</f>
        <v>97689.581750000012</v>
      </c>
      <c r="D298" s="15">
        <f>D299+D300+D301+D302</f>
        <v>83800.98000000001</v>
      </c>
      <c r="E298" s="15">
        <f>E299+E300+E301+E302</f>
        <v>83800.98000000001</v>
      </c>
      <c r="F298" s="18">
        <f>IFERROR(E298/B298*100,0)</f>
        <v>30.488626971215808</v>
      </c>
      <c r="G298" s="18">
        <f>IFERROR(E298/C298*100,0)</f>
        <v>85.782924339319322</v>
      </c>
      <c r="H298" s="15">
        <f t="shared" ref="H298:AE298" si="172">H299+H300+H301+H302</f>
        <v>15729.4</v>
      </c>
      <c r="I298" s="15">
        <f t="shared" si="172"/>
        <v>9416.6</v>
      </c>
      <c r="J298" s="15">
        <f t="shared" si="172"/>
        <v>28820.74</v>
      </c>
      <c r="K298" s="15">
        <f t="shared" si="172"/>
        <v>28921.500000000004</v>
      </c>
      <c r="L298" s="15">
        <f t="shared" si="172"/>
        <v>28307.33</v>
      </c>
      <c r="M298" s="15">
        <f t="shared" si="172"/>
        <v>29030.61</v>
      </c>
      <c r="N298" s="15">
        <f t="shared" si="172"/>
        <v>24832.11175</v>
      </c>
      <c r="O298" s="15">
        <f t="shared" si="172"/>
        <v>16432.27</v>
      </c>
      <c r="P298" s="15">
        <f t="shared" si="172"/>
        <v>27268.412199999999</v>
      </c>
      <c r="Q298" s="15">
        <f t="shared" si="172"/>
        <v>0</v>
      </c>
      <c r="R298" s="15">
        <f t="shared" si="172"/>
        <v>10168.607599999999</v>
      </c>
      <c r="S298" s="15">
        <f t="shared" si="172"/>
        <v>0</v>
      </c>
      <c r="T298" s="15">
        <f t="shared" si="172"/>
        <v>43000</v>
      </c>
      <c r="U298" s="15">
        <f t="shared" si="172"/>
        <v>0</v>
      </c>
      <c r="V298" s="15">
        <f t="shared" si="172"/>
        <v>2992.8</v>
      </c>
      <c r="W298" s="15">
        <f t="shared" si="172"/>
        <v>0</v>
      </c>
      <c r="X298" s="15">
        <f t="shared" si="172"/>
        <v>20023.9359</v>
      </c>
      <c r="Y298" s="15">
        <f t="shared" si="172"/>
        <v>0</v>
      </c>
      <c r="Z298" s="15">
        <f t="shared" si="172"/>
        <v>30231.689699999995</v>
      </c>
      <c r="AA298" s="15">
        <f t="shared" si="172"/>
        <v>0</v>
      </c>
      <c r="AB298" s="15">
        <f t="shared" si="172"/>
        <v>23648.635700000003</v>
      </c>
      <c r="AC298" s="15">
        <f t="shared" si="172"/>
        <v>0</v>
      </c>
      <c r="AD298" s="15">
        <f t="shared" si="172"/>
        <v>19836.140050000002</v>
      </c>
      <c r="AE298" s="15">
        <f t="shared" si="172"/>
        <v>0</v>
      </c>
      <c r="AF298" s="12"/>
      <c r="AG298" s="13">
        <f t="shared" si="79"/>
        <v>4.7293724492192268E-11</v>
      </c>
    </row>
    <row r="299" spans="1:33" x14ac:dyDescent="0.3">
      <c r="A299" s="89" t="s">
        <v>28</v>
      </c>
      <c r="B299" s="18">
        <f t="shared" ref="B299:B302" si="173">J299+L299+N299+P299+R299+T299+V299+X299+Z299+AB299+AD299+H299</f>
        <v>25292.802340000006</v>
      </c>
      <c r="C299" s="18">
        <f>SUM(H299+J299+L299+N299)</f>
        <v>9538.9967500000002</v>
      </c>
      <c r="D299" s="18">
        <f t="shared" ref="D299:D302" si="174">E299</f>
        <v>8239.91</v>
      </c>
      <c r="E299" s="18">
        <f t="shared" ref="E299:E302" si="175">SUM(I299,K299,M299,O299,Q299,S299,U299,W299,Y299,AA299,AC299,AE299)</f>
        <v>8239.91</v>
      </c>
      <c r="F299" s="18"/>
      <c r="G299" s="18"/>
      <c r="H299" s="18">
        <f>H305+H311</f>
        <v>1301.9000000000001</v>
      </c>
      <c r="I299" s="18">
        <f t="shared" ref="I299:AE302" si="176">I305+I311</f>
        <v>1301.9000000000001</v>
      </c>
      <c r="J299" s="18">
        <f t="shared" si="176"/>
        <v>2713.7</v>
      </c>
      <c r="K299" s="18">
        <f t="shared" si="176"/>
        <v>2713.7</v>
      </c>
      <c r="L299" s="18">
        <f t="shared" si="176"/>
        <v>2898.5</v>
      </c>
      <c r="M299" s="18">
        <f t="shared" si="176"/>
        <v>2898.5</v>
      </c>
      <c r="N299" s="18">
        <f t="shared" si="176"/>
        <v>2624.8967499999999</v>
      </c>
      <c r="O299" s="18">
        <f t="shared" si="176"/>
        <v>1325.81</v>
      </c>
      <c r="P299" s="18">
        <f t="shared" si="176"/>
        <v>2860.0432000000001</v>
      </c>
      <c r="Q299" s="18">
        <f t="shared" si="176"/>
        <v>0</v>
      </c>
      <c r="R299" s="18">
        <f t="shared" si="176"/>
        <v>914.33019999999999</v>
      </c>
      <c r="S299" s="18">
        <f t="shared" si="176"/>
        <v>0</v>
      </c>
      <c r="T299" s="18">
        <f t="shared" si="176"/>
        <v>0</v>
      </c>
      <c r="U299" s="18">
        <f t="shared" si="176"/>
        <v>0</v>
      </c>
      <c r="V299" s="18">
        <f t="shared" si="176"/>
        <v>0</v>
      </c>
      <c r="W299" s="18">
        <f t="shared" si="176"/>
        <v>0</v>
      </c>
      <c r="X299" s="18">
        <f t="shared" si="176"/>
        <v>2176.8548999999998</v>
      </c>
      <c r="Y299" s="18">
        <f t="shared" si="176"/>
        <v>0</v>
      </c>
      <c r="Z299" s="18">
        <f t="shared" si="176"/>
        <v>4295.6216999999997</v>
      </c>
      <c r="AA299" s="18">
        <f t="shared" si="176"/>
        <v>0</v>
      </c>
      <c r="AB299" s="18">
        <f t="shared" si="176"/>
        <v>2846.4506999999999</v>
      </c>
      <c r="AC299" s="18">
        <f t="shared" si="176"/>
        <v>0</v>
      </c>
      <c r="AD299" s="18">
        <f t="shared" si="176"/>
        <v>2660.5048900000002</v>
      </c>
      <c r="AE299" s="18">
        <f t="shared" si="176"/>
        <v>0</v>
      </c>
      <c r="AF299" s="12"/>
      <c r="AG299" s="13">
        <f t="shared" si="79"/>
        <v>0</v>
      </c>
    </row>
    <row r="300" spans="1:33" x14ac:dyDescent="0.3">
      <c r="A300" s="89" t="s">
        <v>29</v>
      </c>
      <c r="B300" s="18">
        <f t="shared" si="173"/>
        <v>172665.29884999999</v>
      </c>
      <c r="C300" s="18">
        <f>SUM(H300+J300+L300+N300)</f>
        <v>74999.426749999999</v>
      </c>
      <c r="D300" s="18">
        <f t="shared" si="174"/>
        <v>62736.850000000006</v>
      </c>
      <c r="E300" s="18">
        <f t="shared" si="175"/>
        <v>62736.850000000006</v>
      </c>
      <c r="F300" s="18"/>
      <c r="G300" s="18"/>
      <c r="H300" s="18">
        <f t="shared" ref="H300:W302" si="177">H306+H312</f>
        <v>11954.5</v>
      </c>
      <c r="I300" s="18">
        <f t="shared" si="177"/>
        <v>5641.7</v>
      </c>
      <c r="J300" s="18">
        <f t="shared" si="177"/>
        <v>22154.04</v>
      </c>
      <c r="K300" s="18">
        <f t="shared" si="177"/>
        <v>22254.800000000003</v>
      </c>
      <c r="L300" s="18">
        <f t="shared" si="177"/>
        <v>21802.27</v>
      </c>
      <c r="M300" s="18">
        <f t="shared" si="177"/>
        <v>22525.54</v>
      </c>
      <c r="N300" s="18">
        <f t="shared" si="177"/>
        <v>19088.616750000001</v>
      </c>
      <c r="O300" s="18">
        <f t="shared" si="177"/>
        <v>12314.810000000001</v>
      </c>
      <c r="P300" s="18">
        <f t="shared" si="177"/>
        <v>20941.074399999998</v>
      </c>
      <c r="Q300" s="18">
        <f t="shared" si="177"/>
        <v>0</v>
      </c>
      <c r="R300" s="18">
        <f t="shared" si="177"/>
        <v>7684.7374</v>
      </c>
      <c r="S300" s="18">
        <f t="shared" si="177"/>
        <v>0</v>
      </c>
      <c r="T300" s="18">
        <f t="shared" si="177"/>
        <v>0</v>
      </c>
      <c r="U300" s="18">
        <f t="shared" si="177"/>
        <v>0</v>
      </c>
      <c r="V300" s="18">
        <f t="shared" si="177"/>
        <v>0</v>
      </c>
      <c r="W300" s="18">
        <f t="shared" si="177"/>
        <v>0</v>
      </c>
      <c r="X300" s="18">
        <f t="shared" si="176"/>
        <v>15657.958300000002</v>
      </c>
      <c r="Y300" s="18">
        <f t="shared" si="176"/>
        <v>0</v>
      </c>
      <c r="Z300" s="18">
        <f t="shared" si="176"/>
        <v>21989.971899999997</v>
      </c>
      <c r="AA300" s="18">
        <f t="shared" si="176"/>
        <v>0</v>
      </c>
      <c r="AB300" s="18">
        <f t="shared" si="176"/>
        <v>17676.175900000002</v>
      </c>
      <c r="AC300" s="18">
        <f t="shared" si="176"/>
        <v>0</v>
      </c>
      <c r="AD300" s="18">
        <f t="shared" si="176"/>
        <v>13715.9542</v>
      </c>
      <c r="AE300" s="18">
        <f t="shared" si="176"/>
        <v>0</v>
      </c>
      <c r="AF300" s="12"/>
      <c r="AG300" s="13">
        <f t="shared" si="79"/>
        <v>-1.4551915228366852E-11</v>
      </c>
    </row>
    <row r="301" spans="1:33" x14ac:dyDescent="0.3">
      <c r="A301" s="89" t="s">
        <v>30</v>
      </c>
      <c r="B301" s="20">
        <f t="shared" si="173"/>
        <v>76901.701709999994</v>
      </c>
      <c r="C301" s="18">
        <f>SUM(H301+J301+L301+N301)</f>
        <v>13151.15825</v>
      </c>
      <c r="D301" s="18">
        <f>E301</f>
        <v>12824.22</v>
      </c>
      <c r="E301" s="18">
        <f>SUM(I301,K301,M301,O301,Q301,S301,U301,W301,Y301,AA301,AC301,AE301)</f>
        <v>12824.22</v>
      </c>
      <c r="F301" s="18">
        <f>IFERROR(E301/B301*100,0)</f>
        <v>16.676119923016461</v>
      </c>
      <c r="G301" s="18">
        <f>IFERROR(E301/C301*100,0)</f>
        <v>97.513996533347154</v>
      </c>
      <c r="H301" s="18">
        <f t="shared" si="177"/>
        <v>2473</v>
      </c>
      <c r="I301" s="18">
        <f t="shared" si="176"/>
        <v>2473</v>
      </c>
      <c r="J301" s="18">
        <f t="shared" si="176"/>
        <v>3953</v>
      </c>
      <c r="K301" s="18">
        <f t="shared" si="176"/>
        <v>3953</v>
      </c>
      <c r="L301" s="18">
        <f t="shared" si="176"/>
        <v>3606.56</v>
      </c>
      <c r="M301" s="18">
        <f t="shared" si="176"/>
        <v>3606.57</v>
      </c>
      <c r="N301" s="18">
        <f t="shared" si="176"/>
        <v>3118.59825</v>
      </c>
      <c r="O301" s="18">
        <f t="shared" si="176"/>
        <v>2791.65</v>
      </c>
      <c r="P301" s="18">
        <f t="shared" si="176"/>
        <v>3467.2946000000002</v>
      </c>
      <c r="Q301" s="18">
        <f t="shared" si="176"/>
        <v>0</v>
      </c>
      <c r="R301" s="18">
        <f t="shared" si="176"/>
        <v>1569.54</v>
      </c>
      <c r="S301" s="18">
        <f t="shared" si="176"/>
        <v>0</v>
      </c>
      <c r="T301" s="18">
        <f t="shared" si="176"/>
        <v>43000</v>
      </c>
      <c r="U301" s="18">
        <f t="shared" si="176"/>
        <v>0</v>
      </c>
      <c r="V301" s="18">
        <f t="shared" si="176"/>
        <v>2992.8</v>
      </c>
      <c r="W301" s="18">
        <f t="shared" si="176"/>
        <v>0</v>
      </c>
      <c r="X301" s="18">
        <f t="shared" si="176"/>
        <v>2189.1226999999999</v>
      </c>
      <c r="Y301" s="18">
        <f t="shared" si="176"/>
        <v>0</v>
      </c>
      <c r="Z301" s="18">
        <f t="shared" si="176"/>
        <v>3946.0960999999998</v>
      </c>
      <c r="AA301" s="18">
        <f t="shared" si="176"/>
        <v>0</v>
      </c>
      <c r="AB301" s="18">
        <f t="shared" si="176"/>
        <v>3126.0090999999998</v>
      </c>
      <c r="AC301" s="18">
        <f t="shared" si="176"/>
        <v>0</v>
      </c>
      <c r="AD301" s="18">
        <f t="shared" si="176"/>
        <v>3459.6809600000001</v>
      </c>
      <c r="AE301" s="18">
        <f t="shared" si="176"/>
        <v>0</v>
      </c>
      <c r="AF301" s="12"/>
      <c r="AG301" s="13">
        <f t="shared" si="79"/>
        <v>-7.2759576141834259E-12</v>
      </c>
    </row>
    <row r="302" spans="1:33" x14ac:dyDescent="0.3">
      <c r="A302" s="89" t="s">
        <v>31</v>
      </c>
      <c r="B302" s="18">
        <f t="shared" si="173"/>
        <v>0</v>
      </c>
      <c r="C302" s="18">
        <f t="shared" ref="C302" si="178">SUM(H302)</f>
        <v>0</v>
      </c>
      <c r="D302" s="18">
        <f t="shared" si="174"/>
        <v>0</v>
      </c>
      <c r="E302" s="18">
        <f t="shared" si="175"/>
        <v>0</v>
      </c>
      <c r="F302" s="18"/>
      <c r="G302" s="18"/>
      <c r="H302" s="18">
        <f t="shared" si="177"/>
        <v>0</v>
      </c>
      <c r="I302" s="18">
        <f t="shared" si="176"/>
        <v>0</v>
      </c>
      <c r="J302" s="18">
        <f t="shared" si="176"/>
        <v>0</v>
      </c>
      <c r="K302" s="18">
        <f t="shared" si="176"/>
        <v>0</v>
      </c>
      <c r="L302" s="18">
        <f t="shared" si="176"/>
        <v>0</v>
      </c>
      <c r="M302" s="18">
        <f t="shared" si="176"/>
        <v>0</v>
      </c>
      <c r="N302" s="18">
        <f t="shared" si="176"/>
        <v>0</v>
      </c>
      <c r="O302" s="18">
        <f t="shared" si="176"/>
        <v>0</v>
      </c>
      <c r="P302" s="18">
        <f t="shared" si="176"/>
        <v>0</v>
      </c>
      <c r="Q302" s="18">
        <f t="shared" si="176"/>
        <v>0</v>
      </c>
      <c r="R302" s="18">
        <f t="shared" si="176"/>
        <v>0</v>
      </c>
      <c r="S302" s="18">
        <f t="shared" si="176"/>
        <v>0</v>
      </c>
      <c r="T302" s="18">
        <f t="shared" si="176"/>
        <v>0</v>
      </c>
      <c r="U302" s="18">
        <f t="shared" si="176"/>
        <v>0</v>
      </c>
      <c r="V302" s="18">
        <f t="shared" si="176"/>
        <v>0</v>
      </c>
      <c r="W302" s="18">
        <f t="shared" si="176"/>
        <v>0</v>
      </c>
      <c r="X302" s="18">
        <f t="shared" si="176"/>
        <v>0</v>
      </c>
      <c r="Y302" s="18">
        <f t="shared" si="176"/>
        <v>0</v>
      </c>
      <c r="Z302" s="18">
        <f t="shared" si="176"/>
        <v>0</v>
      </c>
      <c r="AA302" s="18">
        <f t="shared" si="176"/>
        <v>0</v>
      </c>
      <c r="AB302" s="18">
        <f t="shared" si="176"/>
        <v>0</v>
      </c>
      <c r="AC302" s="18">
        <f t="shared" si="176"/>
        <v>0</v>
      </c>
      <c r="AD302" s="18">
        <f t="shared" si="176"/>
        <v>0</v>
      </c>
      <c r="AE302" s="18">
        <f t="shared" si="176"/>
        <v>0</v>
      </c>
      <c r="AF302" s="12"/>
      <c r="AG302" s="13">
        <f t="shared" si="79"/>
        <v>0</v>
      </c>
    </row>
    <row r="303" spans="1:33" ht="83.25" customHeight="1" x14ac:dyDescent="0.3">
      <c r="A303" s="19" t="s">
        <v>87</v>
      </c>
      <c r="B303" s="20"/>
      <c r="C303" s="21"/>
      <c r="D303" s="21"/>
      <c r="E303" s="21"/>
      <c r="F303" s="21"/>
      <c r="G303" s="21"/>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3"/>
      <c r="AG303" s="13">
        <f t="shared" si="79"/>
        <v>0</v>
      </c>
    </row>
    <row r="304" spans="1:33" x14ac:dyDescent="0.3">
      <c r="A304" s="24" t="s">
        <v>27</v>
      </c>
      <c r="B304" s="25">
        <f>B306+B307+B305+B308</f>
        <v>45992.800000000003</v>
      </c>
      <c r="C304" s="58">
        <f>C306+C307+C305+C308</f>
        <v>0</v>
      </c>
      <c r="D304" s="80">
        <f>D306+D307+D305+D308</f>
        <v>0</v>
      </c>
      <c r="E304" s="58">
        <f>E306+E307+E305+E308</f>
        <v>0</v>
      </c>
      <c r="F304" s="58">
        <f>IFERROR(E304/B304*100,0)</f>
        <v>0</v>
      </c>
      <c r="G304" s="58">
        <f>IFERROR(E304/C304*100,0)</f>
        <v>0</v>
      </c>
      <c r="H304" s="58">
        <f t="shared" ref="H304:AE304" si="179">H306+H307+H305+H308</f>
        <v>0</v>
      </c>
      <c r="I304" s="58">
        <f t="shared" si="179"/>
        <v>0</v>
      </c>
      <c r="J304" s="58">
        <f t="shared" si="179"/>
        <v>0</v>
      </c>
      <c r="K304" s="58">
        <f t="shared" si="179"/>
        <v>0</v>
      </c>
      <c r="L304" s="58">
        <f t="shared" si="179"/>
        <v>0</v>
      </c>
      <c r="M304" s="58">
        <f t="shared" si="179"/>
        <v>0</v>
      </c>
      <c r="N304" s="58">
        <f t="shared" si="179"/>
        <v>0</v>
      </c>
      <c r="O304" s="58">
        <f t="shared" si="179"/>
        <v>0</v>
      </c>
      <c r="P304" s="58">
        <f t="shared" si="179"/>
        <v>0</v>
      </c>
      <c r="Q304" s="58">
        <f t="shared" si="179"/>
        <v>0</v>
      </c>
      <c r="R304" s="58">
        <f t="shared" si="179"/>
        <v>0</v>
      </c>
      <c r="S304" s="58">
        <f t="shared" si="179"/>
        <v>0</v>
      </c>
      <c r="T304" s="58">
        <f t="shared" si="179"/>
        <v>43000</v>
      </c>
      <c r="U304" s="58">
        <f t="shared" si="179"/>
        <v>0</v>
      </c>
      <c r="V304" s="58">
        <f t="shared" si="179"/>
        <v>2992.8</v>
      </c>
      <c r="W304" s="58">
        <f t="shared" si="179"/>
        <v>0</v>
      </c>
      <c r="X304" s="58">
        <f t="shared" si="179"/>
        <v>0</v>
      </c>
      <c r="Y304" s="58">
        <f t="shared" si="179"/>
        <v>0</v>
      </c>
      <c r="Z304" s="58">
        <f t="shared" si="179"/>
        <v>0</v>
      </c>
      <c r="AA304" s="58">
        <f t="shared" si="179"/>
        <v>0</v>
      </c>
      <c r="AB304" s="58">
        <f t="shared" si="179"/>
        <v>0</v>
      </c>
      <c r="AC304" s="58">
        <f t="shared" si="179"/>
        <v>0</v>
      </c>
      <c r="AD304" s="58">
        <f t="shared" si="179"/>
        <v>0</v>
      </c>
      <c r="AE304" s="58">
        <f t="shared" si="179"/>
        <v>0</v>
      </c>
      <c r="AF304" s="23"/>
      <c r="AG304" s="13">
        <f t="shared" si="79"/>
        <v>2.7284841053187847E-12</v>
      </c>
    </row>
    <row r="305" spans="1:33" x14ac:dyDescent="0.3">
      <c r="A305" s="31" t="s">
        <v>28</v>
      </c>
      <c r="B305" s="20">
        <f t="shared" ref="B305:B307" si="180">J305+L305+N305+P305+R305+T305+V305+X305+Z305+AB305+AD305+H305</f>
        <v>0</v>
      </c>
      <c r="C305" s="37">
        <f>SUM(H305)</f>
        <v>0</v>
      </c>
      <c r="D305" s="38">
        <f>E305</f>
        <v>0</v>
      </c>
      <c r="E305" s="37">
        <f>SUM(I305,K305,M305,O305,Q305,S305,U305,W305,Y305,AA305,AC305,AE305)</f>
        <v>0</v>
      </c>
      <c r="F305" s="36">
        <f>IFERROR(E305/B305*100,0)</f>
        <v>0</v>
      </c>
      <c r="G305" s="36">
        <f>IFERROR(E305/C305*100,0)</f>
        <v>0</v>
      </c>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3"/>
      <c r="AG305" s="13">
        <f t="shared" si="79"/>
        <v>0</v>
      </c>
    </row>
    <row r="306" spans="1:33" x14ac:dyDescent="0.3">
      <c r="A306" s="31" t="s">
        <v>29</v>
      </c>
      <c r="B306" s="20">
        <f t="shared" si="180"/>
        <v>0</v>
      </c>
      <c r="C306" s="37">
        <f>SUM(H306)</f>
        <v>0</v>
      </c>
      <c r="D306" s="38">
        <f>E306</f>
        <v>0</v>
      </c>
      <c r="E306" s="37">
        <f>SUM(I306,K306,M306,O306,Q306,S306,U306,W306,Y306,AA306,AC306,AE306)</f>
        <v>0</v>
      </c>
      <c r="F306" s="36">
        <f>IFERROR(E306/B306*100,0)</f>
        <v>0</v>
      </c>
      <c r="G306" s="36">
        <f>IFERROR(E306/C306*100,0)</f>
        <v>0</v>
      </c>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3"/>
      <c r="AG306" s="13">
        <f t="shared" si="79"/>
        <v>0</v>
      </c>
    </row>
    <row r="307" spans="1:33" x14ac:dyDescent="0.3">
      <c r="A307" s="31" t="s">
        <v>30</v>
      </c>
      <c r="B307" s="20">
        <f t="shared" si="180"/>
        <v>45992.800000000003</v>
      </c>
      <c r="C307" s="37">
        <f>SUM(H307)</f>
        <v>0</v>
      </c>
      <c r="D307" s="38">
        <f>E307</f>
        <v>0</v>
      </c>
      <c r="E307" s="37">
        <f>SUM(I307,K307,M307,O307,Q307,S307,U307,W307,Y307,AA307,AC307,AE307)</f>
        <v>0</v>
      </c>
      <c r="F307" s="36">
        <f>IFERROR(E307/B307*100,0)</f>
        <v>0</v>
      </c>
      <c r="G307" s="36">
        <f>IFERROR(E307/C307*100,0)</f>
        <v>0</v>
      </c>
      <c r="H307" s="22"/>
      <c r="I307" s="22"/>
      <c r="J307" s="22"/>
      <c r="K307" s="22"/>
      <c r="L307" s="22"/>
      <c r="M307" s="22"/>
      <c r="N307" s="22"/>
      <c r="O307" s="22"/>
      <c r="P307" s="22"/>
      <c r="Q307" s="22"/>
      <c r="R307" s="22"/>
      <c r="S307" s="22"/>
      <c r="T307" s="22">
        <v>43000</v>
      </c>
      <c r="U307" s="22"/>
      <c r="V307" s="22">
        <v>2992.8</v>
      </c>
      <c r="W307" s="22"/>
      <c r="X307" s="22"/>
      <c r="Y307" s="22"/>
      <c r="Z307" s="22"/>
      <c r="AA307" s="22"/>
      <c r="AB307" s="22"/>
      <c r="AC307" s="22"/>
      <c r="AD307" s="22"/>
      <c r="AE307" s="22"/>
      <c r="AF307" s="23"/>
      <c r="AG307" s="13">
        <f t="shared" si="79"/>
        <v>2.7284841053187847E-12</v>
      </c>
    </row>
    <row r="308" spans="1:33" x14ac:dyDescent="0.3">
      <c r="A308" s="31" t="s">
        <v>31</v>
      </c>
      <c r="B308" s="20"/>
      <c r="C308" s="37"/>
      <c r="D308" s="38"/>
      <c r="E308" s="37"/>
      <c r="F308" s="36"/>
      <c r="G308" s="3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3"/>
      <c r="AG308" s="13">
        <f t="shared" si="79"/>
        <v>0</v>
      </c>
    </row>
    <row r="309" spans="1:33" s="8" customFormat="1" ht="61.5" customHeight="1" x14ac:dyDescent="0.3">
      <c r="A309" s="90" t="s">
        <v>88</v>
      </c>
      <c r="B309" s="25"/>
      <c r="C309" s="53"/>
      <c r="D309" s="53"/>
      <c r="E309" s="53"/>
      <c r="F309" s="53"/>
      <c r="G309" s="53"/>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5"/>
      <c r="AG309" s="56">
        <f t="shared" si="79"/>
        <v>0</v>
      </c>
    </row>
    <row r="310" spans="1:33" s="8" customFormat="1" x14ac:dyDescent="0.3">
      <c r="A310" s="24" t="s">
        <v>27</v>
      </c>
      <c r="B310" s="25">
        <f>B312+B313+B311+B314</f>
        <v>228867.00289999999</v>
      </c>
      <c r="C310" s="58">
        <f>C312+C313+C311+C314</f>
        <v>97689.581749999998</v>
      </c>
      <c r="D310" s="80">
        <f>D312+D313+D311+D314</f>
        <v>83800.98000000001</v>
      </c>
      <c r="E310" s="58">
        <f>E312+E313+E311+E314</f>
        <v>83800.98000000001</v>
      </c>
      <c r="F310" s="58">
        <f>IFERROR(E310/B310*100,0)</f>
        <v>36.615579763857696</v>
      </c>
      <c r="G310" s="58">
        <f>IFERROR(E310/C310*100,0)</f>
        <v>85.782924339319337</v>
      </c>
      <c r="H310" s="58">
        <f t="shared" ref="H310:AE310" si="181">H312+H313+H311+H314</f>
        <v>15729.4</v>
      </c>
      <c r="I310" s="58">
        <f t="shared" si="181"/>
        <v>9416.6</v>
      </c>
      <c r="J310" s="58">
        <f t="shared" si="181"/>
        <v>28820.74</v>
      </c>
      <c r="K310" s="58">
        <f t="shared" si="181"/>
        <v>28921.500000000004</v>
      </c>
      <c r="L310" s="58">
        <f t="shared" si="181"/>
        <v>28307.33</v>
      </c>
      <c r="M310" s="58">
        <f t="shared" si="181"/>
        <v>29030.61</v>
      </c>
      <c r="N310" s="58">
        <f t="shared" si="181"/>
        <v>24832.11175</v>
      </c>
      <c r="O310" s="58">
        <f t="shared" si="181"/>
        <v>16432.27</v>
      </c>
      <c r="P310" s="58">
        <f t="shared" si="181"/>
        <v>27268.412199999999</v>
      </c>
      <c r="Q310" s="58">
        <f t="shared" si="181"/>
        <v>0</v>
      </c>
      <c r="R310" s="58">
        <f t="shared" si="181"/>
        <v>10168.607599999999</v>
      </c>
      <c r="S310" s="58">
        <f t="shared" si="181"/>
        <v>0</v>
      </c>
      <c r="T310" s="58">
        <f t="shared" si="181"/>
        <v>0</v>
      </c>
      <c r="U310" s="58">
        <f t="shared" si="181"/>
        <v>0</v>
      </c>
      <c r="V310" s="58">
        <f t="shared" si="181"/>
        <v>0</v>
      </c>
      <c r="W310" s="58">
        <f t="shared" si="181"/>
        <v>0</v>
      </c>
      <c r="X310" s="58">
        <f t="shared" si="181"/>
        <v>20023.9359</v>
      </c>
      <c r="Y310" s="58">
        <f t="shared" si="181"/>
        <v>0</v>
      </c>
      <c r="Z310" s="58">
        <f t="shared" si="181"/>
        <v>30231.689699999995</v>
      </c>
      <c r="AA310" s="58">
        <f t="shared" si="181"/>
        <v>0</v>
      </c>
      <c r="AB310" s="58">
        <f t="shared" si="181"/>
        <v>23648.635700000003</v>
      </c>
      <c r="AC310" s="58">
        <f t="shared" si="181"/>
        <v>0</v>
      </c>
      <c r="AD310" s="58">
        <f t="shared" si="181"/>
        <v>19836.140050000002</v>
      </c>
      <c r="AE310" s="58">
        <f t="shared" si="181"/>
        <v>0</v>
      </c>
      <c r="AF310" s="55"/>
      <c r="AG310" s="56">
        <f t="shared" si="79"/>
        <v>0</v>
      </c>
    </row>
    <row r="311" spans="1:33" s="8" customFormat="1" x14ac:dyDescent="0.3">
      <c r="A311" s="24" t="s">
        <v>28</v>
      </c>
      <c r="B311" s="25">
        <f t="shared" ref="B311:B313" si="182">J311+L311+N311+P311+R311+T311+V311+X311+Z311+AB311+AD311+H311</f>
        <v>25292.802340000006</v>
      </c>
      <c r="C311" s="91">
        <f>H311+J311+L311+N311</f>
        <v>9538.9967500000002</v>
      </c>
      <c r="D311" s="92">
        <f>E311</f>
        <v>8239.91</v>
      </c>
      <c r="E311" s="91">
        <f>SUM(I311,K311,M311,O311,Q311,S311,U311,W311,Y311,AA311,AC311,AE311)</f>
        <v>8239.91</v>
      </c>
      <c r="F311" s="58">
        <f>IFERROR(E311/B311*100,0)</f>
        <v>32.578082449048225</v>
      </c>
      <c r="G311" s="58">
        <f>IFERROR(E311/C311*100,0)</f>
        <v>86.38130629408171</v>
      </c>
      <c r="H311" s="54">
        <f>H317+H323+H329</f>
        <v>1301.9000000000001</v>
      </c>
      <c r="I311" s="54">
        <f t="shared" ref="I311:AE314" si="183">I317+I323+I329</f>
        <v>1301.9000000000001</v>
      </c>
      <c r="J311" s="54">
        <f t="shared" si="183"/>
        <v>2713.7</v>
      </c>
      <c r="K311" s="54">
        <f t="shared" si="183"/>
        <v>2713.7</v>
      </c>
      <c r="L311" s="54">
        <f t="shared" si="183"/>
        <v>2898.5</v>
      </c>
      <c r="M311" s="54">
        <f t="shared" si="183"/>
        <v>2898.5</v>
      </c>
      <c r="N311" s="54">
        <f t="shared" si="183"/>
        <v>2624.8967499999999</v>
      </c>
      <c r="O311" s="54">
        <f t="shared" si="183"/>
        <v>1325.81</v>
      </c>
      <c r="P311" s="54">
        <f t="shared" si="183"/>
        <v>2860.0432000000001</v>
      </c>
      <c r="Q311" s="54">
        <f t="shared" si="183"/>
        <v>0</v>
      </c>
      <c r="R311" s="54">
        <f t="shared" si="183"/>
        <v>914.33019999999999</v>
      </c>
      <c r="S311" s="54">
        <f t="shared" si="183"/>
        <v>0</v>
      </c>
      <c r="T311" s="54">
        <f t="shared" si="183"/>
        <v>0</v>
      </c>
      <c r="U311" s="54">
        <f t="shared" si="183"/>
        <v>0</v>
      </c>
      <c r="V311" s="54">
        <f t="shared" si="183"/>
        <v>0</v>
      </c>
      <c r="W311" s="54">
        <f t="shared" si="183"/>
        <v>0</v>
      </c>
      <c r="X311" s="54">
        <f t="shared" si="183"/>
        <v>2176.8548999999998</v>
      </c>
      <c r="Y311" s="54">
        <f t="shared" si="183"/>
        <v>0</v>
      </c>
      <c r="Z311" s="54">
        <f t="shared" si="183"/>
        <v>4295.6216999999997</v>
      </c>
      <c r="AA311" s="54">
        <f t="shared" si="183"/>
        <v>0</v>
      </c>
      <c r="AB311" s="54">
        <f t="shared" si="183"/>
        <v>2846.4506999999999</v>
      </c>
      <c r="AC311" s="54">
        <f t="shared" si="183"/>
        <v>0</v>
      </c>
      <c r="AD311" s="54">
        <f t="shared" si="183"/>
        <v>2660.5048900000002</v>
      </c>
      <c r="AE311" s="54">
        <f t="shared" si="183"/>
        <v>0</v>
      </c>
      <c r="AF311" s="55"/>
      <c r="AG311" s="56">
        <f t="shared" si="79"/>
        <v>0</v>
      </c>
    </row>
    <row r="312" spans="1:33" s="8" customFormat="1" x14ac:dyDescent="0.3">
      <c r="A312" s="24" t="s">
        <v>29</v>
      </c>
      <c r="B312" s="25">
        <f t="shared" si="182"/>
        <v>172665.29884999999</v>
      </c>
      <c r="C312" s="91">
        <f>H312+J312+L312+N312</f>
        <v>74999.426749999999</v>
      </c>
      <c r="D312" s="92">
        <f>E312</f>
        <v>62736.850000000006</v>
      </c>
      <c r="E312" s="91">
        <f>SUM(I312,K312,M312,O312,Q312,S312,U312,W312,Y312,AA312,AC312,AE312)</f>
        <v>62736.850000000006</v>
      </c>
      <c r="F312" s="58">
        <f>IFERROR(E312/B312*100,0)</f>
        <v>36.334370842227862</v>
      </c>
      <c r="G312" s="58">
        <f>IFERROR(E312/C312*100,0)</f>
        <v>83.649772696429309</v>
      </c>
      <c r="H312" s="54">
        <f t="shared" ref="H312:W314" si="184">H318+H324+H330</f>
        <v>11954.5</v>
      </c>
      <c r="I312" s="54">
        <f t="shared" si="184"/>
        <v>5641.7</v>
      </c>
      <c r="J312" s="54">
        <f t="shared" si="184"/>
        <v>22154.04</v>
      </c>
      <c r="K312" s="54">
        <f t="shared" si="184"/>
        <v>22254.800000000003</v>
      </c>
      <c r="L312" s="54">
        <f t="shared" si="184"/>
        <v>21802.27</v>
      </c>
      <c r="M312" s="54">
        <f t="shared" si="184"/>
        <v>22525.54</v>
      </c>
      <c r="N312" s="54">
        <f t="shared" si="184"/>
        <v>19088.616750000001</v>
      </c>
      <c r="O312" s="54">
        <f t="shared" si="184"/>
        <v>12314.810000000001</v>
      </c>
      <c r="P312" s="54">
        <f t="shared" si="184"/>
        <v>20941.074399999998</v>
      </c>
      <c r="Q312" s="54">
        <f t="shared" si="184"/>
        <v>0</v>
      </c>
      <c r="R312" s="54">
        <f t="shared" si="184"/>
        <v>7684.7374</v>
      </c>
      <c r="S312" s="54">
        <f t="shared" si="184"/>
        <v>0</v>
      </c>
      <c r="T312" s="54">
        <f t="shared" si="184"/>
        <v>0</v>
      </c>
      <c r="U312" s="54">
        <f t="shared" si="184"/>
        <v>0</v>
      </c>
      <c r="V312" s="54">
        <f t="shared" si="184"/>
        <v>0</v>
      </c>
      <c r="W312" s="54">
        <f t="shared" si="184"/>
        <v>0</v>
      </c>
      <c r="X312" s="54">
        <f t="shared" si="183"/>
        <v>15657.958300000002</v>
      </c>
      <c r="Y312" s="54">
        <f t="shared" si="183"/>
        <v>0</v>
      </c>
      <c r="Z312" s="54">
        <f t="shared" si="183"/>
        <v>21989.971899999997</v>
      </c>
      <c r="AA312" s="54">
        <f t="shared" si="183"/>
        <v>0</v>
      </c>
      <c r="AB312" s="54">
        <f t="shared" si="183"/>
        <v>17676.175900000002</v>
      </c>
      <c r="AC312" s="54">
        <f t="shared" si="183"/>
        <v>0</v>
      </c>
      <c r="AD312" s="54">
        <f t="shared" si="183"/>
        <v>13715.9542</v>
      </c>
      <c r="AE312" s="54">
        <f t="shared" si="183"/>
        <v>0</v>
      </c>
      <c r="AF312" s="55"/>
      <c r="AG312" s="56">
        <f t="shared" si="79"/>
        <v>-1.4551915228366852E-11</v>
      </c>
    </row>
    <row r="313" spans="1:33" s="8" customFormat="1" x14ac:dyDescent="0.3">
      <c r="A313" s="24" t="s">
        <v>30</v>
      </c>
      <c r="B313" s="25">
        <f t="shared" si="182"/>
        <v>30908.901710000002</v>
      </c>
      <c r="C313" s="91">
        <f>H313+J313+L313+N313</f>
        <v>13151.15825</v>
      </c>
      <c r="D313" s="92">
        <f>E313</f>
        <v>12824.22</v>
      </c>
      <c r="E313" s="91">
        <f>SUM(I313,K313,M313,O313,Q313,S313,U313,W313,Y313,AA313,AC313,AE313)</f>
        <v>12824.22</v>
      </c>
      <c r="F313" s="58">
        <f>IFERROR(E313/B313*100,0)</f>
        <v>41.490377498113951</v>
      </c>
      <c r="G313" s="58">
        <f>IFERROR(E313/C313*100,0)</f>
        <v>97.513996533347154</v>
      </c>
      <c r="H313" s="54">
        <f t="shared" si="184"/>
        <v>2473</v>
      </c>
      <c r="I313" s="54">
        <f t="shared" si="183"/>
        <v>2473</v>
      </c>
      <c r="J313" s="54">
        <f t="shared" si="183"/>
        <v>3953</v>
      </c>
      <c r="K313" s="54">
        <f t="shared" si="183"/>
        <v>3953</v>
      </c>
      <c r="L313" s="54">
        <f t="shared" si="183"/>
        <v>3606.56</v>
      </c>
      <c r="M313" s="54">
        <f t="shared" si="183"/>
        <v>3606.57</v>
      </c>
      <c r="N313" s="54">
        <f t="shared" si="183"/>
        <v>3118.59825</v>
      </c>
      <c r="O313" s="54">
        <f t="shared" si="183"/>
        <v>2791.65</v>
      </c>
      <c r="P313" s="54">
        <f t="shared" si="183"/>
        <v>3467.2946000000002</v>
      </c>
      <c r="Q313" s="54">
        <f t="shared" si="183"/>
        <v>0</v>
      </c>
      <c r="R313" s="54">
        <f t="shared" si="183"/>
        <v>1569.54</v>
      </c>
      <c r="S313" s="54">
        <f t="shared" si="183"/>
        <v>0</v>
      </c>
      <c r="T313" s="54">
        <f t="shared" si="183"/>
        <v>0</v>
      </c>
      <c r="U313" s="54">
        <f t="shared" si="183"/>
        <v>0</v>
      </c>
      <c r="V313" s="54">
        <f t="shared" si="183"/>
        <v>0</v>
      </c>
      <c r="W313" s="54">
        <f t="shared" si="183"/>
        <v>0</v>
      </c>
      <c r="X313" s="54">
        <f t="shared" si="183"/>
        <v>2189.1226999999999</v>
      </c>
      <c r="Y313" s="54">
        <f t="shared" si="183"/>
        <v>0</v>
      </c>
      <c r="Z313" s="54">
        <f t="shared" si="183"/>
        <v>3946.0960999999998</v>
      </c>
      <c r="AA313" s="54">
        <f t="shared" si="183"/>
        <v>0</v>
      </c>
      <c r="AB313" s="54">
        <f t="shared" si="183"/>
        <v>3126.0090999999998</v>
      </c>
      <c r="AC313" s="54">
        <f t="shared" si="183"/>
        <v>0</v>
      </c>
      <c r="AD313" s="54">
        <f t="shared" si="183"/>
        <v>3459.6809600000001</v>
      </c>
      <c r="AE313" s="54">
        <f t="shared" si="183"/>
        <v>0</v>
      </c>
      <c r="AF313" s="55"/>
      <c r="AG313" s="56">
        <f t="shared" si="79"/>
        <v>0</v>
      </c>
    </row>
    <row r="314" spans="1:33" s="8" customFormat="1" x14ac:dyDescent="0.3">
      <c r="A314" s="24" t="s">
        <v>31</v>
      </c>
      <c r="B314" s="25"/>
      <c r="C314" s="91"/>
      <c r="D314" s="92"/>
      <c r="E314" s="91"/>
      <c r="F314" s="58"/>
      <c r="G314" s="58"/>
      <c r="H314" s="54">
        <f t="shared" si="184"/>
        <v>0</v>
      </c>
      <c r="I314" s="54">
        <f t="shared" si="183"/>
        <v>0</v>
      </c>
      <c r="J314" s="54">
        <f t="shared" si="183"/>
        <v>0</v>
      </c>
      <c r="K314" s="54">
        <f t="shared" si="183"/>
        <v>0</v>
      </c>
      <c r="L314" s="54">
        <f t="shared" si="183"/>
        <v>0</v>
      </c>
      <c r="M314" s="54">
        <f t="shared" si="183"/>
        <v>0</v>
      </c>
      <c r="N314" s="54">
        <f t="shared" si="183"/>
        <v>0</v>
      </c>
      <c r="O314" s="54">
        <f t="shared" si="183"/>
        <v>0</v>
      </c>
      <c r="P314" s="54">
        <f t="shared" si="183"/>
        <v>0</v>
      </c>
      <c r="Q314" s="54">
        <f t="shared" si="183"/>
        <v>0</v>
      </c>
      <c r="R314" s="54">
        <f t="shared" si="183"/>
        <v>0</v>
      </c>
      <c r="S314" s="54">
        <f t="shared" si="183"/>
        <v>0</v>
      </c>
      <c r="T314" s="54">
        <f t="shared" si="183"/>
        <v>0</v>
      </c>
      <c r="U314" s="54">
        <f t="shared" si="183"/>
        <v>0</v>
      </c>
      <c r="V314" s="54">
        <f t="shared" si="183"/>
        <v>0</v>
      </c>
      <c r="W314" s="54">
        <f t="shared" si="183"/>
        <v>0</v>
      </c>
      <c r="X314" s="54">
        <f t="shared" si="183"/>
        <v>0</v>
      </c>
      <c r="Y314" s="54">
        <f t="shared" si="183"/>
        <v>0</v>
      </c>
      <c r="Z314" s="54">
        <f t="shared" si="183"/>
        <v>0</v>
      </c>
      <c r="AA314" s="54">
        <f t="shared" si="183"/>
        <v>0</v>
      </c>
      <c r="AB314" s="54">
        <f t="shared" si="183"/>
        <v>0</v>
      </c>
      <c r="AC314" s="54">
        <f t="shared" si="183"/>
        <v>0</v>
      </c>
      <c r="AD314" s="54">
        <f t="shared" si="183"/>
        <v>0</v>
      </c>
      <c r="AE314" s="54">
        <f t="shared" si="183"/>
        <v>0</v>
      </c>
      <c r="AF314" s="55"/>
      <c r="AG314" s="56">
        <f t="shared" si="79"/>
        <v>0</v>
      </c>
    </row>
    <row r="315" spans="1:33" ht="61.5" customHeight="1" x14ac:dyDescent="0.3">
      <c r="A315" s="19" t="s">
        <v>89</v>
      </c>
      <c r="B315" s="20"/>
      <c r="C315" s="21"/>
      <c r="D315" s="21"/>
      <c r="E315" s="21"/>
      <c r="F315" s="21"/>
      <c r="G315" s="21"/>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3"/>
      <c r="AG315" s="13">
        <f t="shared" si="79"/>
        <v>0</v>
      </c>
    </row>
    <row r="316" spans="1:33" x14ac:dyDescent="0.3">
      <c r="A316" s="24" t="s">
        <v>27</v>
      </c>
      <c r="B316" s="25">
        <f>B318+B319+B317+B320</f>
        <v>69616.206900000005</v>
      </c>
      <c r="C316" s="58">
        <f>C318+C319+C317+C320</f>
        <v>26681.95175</v>
      </c>
      <c r="D316" s="80">
        <f>D318+D319+D317+D320</f>
        <v>22679.599999999999</v>
      </c>
      <c r="E316" s="58">
        <f>E318+E319+E317+E320</f>
        <v>22679.599999999999</v>
      </c>
      <c r="F316" s="58">
        <f>IFERROR(E316/B316*100,0)</f>
        <v>32.578046133105246</v>
      </c>
      <c r="G316" s="58">
        <f>IFERROR(E316/C316*100,0)</f>
        <v>84.999778923593922</v>
      </c>
      <c r="H316" s="58">
        <f t="shared" ref="H316:AE316" si="185">H318+H319+H317+H320</f>
        <v>3583.5</v>
      </c>
      <c r="I316" s="58">
        <f t="shared" si="185"/>
        <v>3583.5</v>
      </c>
      <c r="J316" s="58">
        <f t="shared" si="185"/>
        <v>7469.0999999999995</v>
      </c>
      <c r="K316" s="58">
        <f t="shared" si="185"/>
        <v>7469.0999999999995</v>
      </c>
      <c r="L316" s="58">
        <f t="shared" si="185"/>
        <v>7977.76</v>
      </c>
      <c r="M316" s="58">
        <f t="shared" si="185"/>
        <v>7977.7699999999995</v>
      </c>
      <c r="N316" s="58">
        <f t="shared" si="185"/>
        <v>7651.5917499999996</v>
      </c>
      <c r="O316" s="58">
        <f t="shared" si="185"/>
        <v>3649.23</v>
      </c>
      <c r="P316" s="58">
        <f t="shared" si="185"/>
        <v>7985.4022000000004</v>
      </c>
      <c r="Q316" s="58">
        <f t="shared" si="185"/>
        <v>0</v>
      </c>
      <c r="R316" s="58">
        <f t="shared" si="185"/>
        <v>2469.1446000000001</v>
      </c>
      <c r="S316" s="58">
        <f t="shared" si="185"/>
        <v>0</v>
      </c>
      <c r="T316" s="58">
        <f t="shared" si="185"/>
        <v>0</v>
      </c>
      <c r="U316" s="58">
        <f t="shared" si="185"/>
        <v>0</v>
      </c>
      <c r="V316" s="58">
        <f t="shared" si="185"/>
        <v>0</v>
      </c>
      <c r="W316" s="58">
        <f t="shared" si="185"/>
        <v>0</v>
      </c>
      <c r="X316" s="58">
        <f t="shared" si="185"/>
        <v>7487.9408999999996</v>
      </c>
      <c r="Y316" s="58">
        <f t="shared" si="185"/>
        <v>0</v>
      </c>
      <c r="Z316" s="58">
        <f t="shared" si="185"/>
        <v>10241.3737</v>
      </c>
      <c r="AA316" s="58">
        <f t="shared" si="185"/>
        <v>0</v>
      </c>
      <c r="AB316" s="58">
        <f t="shared" si="185"/>
        <v>7804.4637000000002</v>
      </c>
      <c r="AC316" s="58">
        <f t="shared" si="185"/>
        <v>0</v>
      </c>
      <c r="AD316" s="58">
        <f t="shared" si="185"/>
        <v>6945.9300500000008</v>
      </c>
      <c r="AE316" s="58">
        <f t="shared" si="185"/>
        <v>0</v>
      </c>
      <c r="AF316" s="23"/>
      <c r="AG316" s="13">
        <f t="shared" si="79"/>
        <v>0</v>
      </c>
    </row>
    <row r="317" spans="1:33" x14ac:dyDescent="0.3">
      <c r="A317" s="31" t="s">
        <v>28</v>
      </c>
      <c r="B317" s="20">
        <f t="shared" ref="B317:B319" si="186">J317+L317+N317+P317+R317+T317+V317+X317+Z317+AB317+AD317+H317</f>
        <v>25292.802340000006</v>
      </c>
      <c r="C317" s="37">
        <f>H317+J317+L317+N317</f>
        <v>9538.9967500000002</v>
      </c>
      <c r="D317" s="38">
        <f>E317</f>
        <v>8239.91</v>
      </c>
      <c r="E317" s="37">
        <f>SUM(I317,K317,M317,O317,Q317,S317,U317,W317,Y317,AA317,AC317,AE317)</f>
        <v>8239.91</v>
      </c>
      <c r="F317" s="36">
        <f>IFERROR(E317/B317*100,0)</f>
        <v>32.578082449048225</v>
      </c>
      <c r="G317" s="36">
        <f>IFERROR(E317/C317*100,0)</f>
        <v>86.38130629408171</v>
      </c>
      <c r="H317" s="22">
        <v>1301.9000000000001</v>
      </c>
      <c r="I317" s="22">
        <v>1301.9000000000001</v>
      </c>
      <c r="J317" s="22">
        <v>2713.7</v>
      </c>
      <c r="K317" s="22">
        <v>2713.7</v>
      </c>
      <c r="L317" s="22">
        <v>2898.5</v>
      </c>
      <c r="M317" s="22">
        <v>2898.5</v>
      </c>
      <c r="N317" s="22">
        <f>2772.97675-148.08</f>
        <v>2624.8967499999999</v>
      </c>
      <c r="O317" s="22">
        <v>1325.81</v>
      </c>
      <c r="P317" s="22">
        <v>2860.0432000000001</v>
      </c>
      <c r="Q317" s="22"/>
      <c r="R317" s="22">
        <v>914.33019999999999</v>
      </c>
      <c r="S317" s="22"/>
      <c r="T317" s="22"/>
      <c r="U317" s="22"/>
      <c r="V317" s="22"/>
      <c r="W317" s="22"/>
      <c r="X317" s="22">
        <f>2028.7749+148.08</f>
        <v>2176.8548999999998</v>
      </c>
      <c r="Y317" s="22"/>
      <c r="Z317" s="22">
        <f>1077+3218.6217</f>
        <v>4295.6216999999997</v>
      </c>
      <c r="AA317" s="22"/>
      <c r="AB317" s="22">
        <v>2846.4506999999999</v>
      </c>
      <c r="AC317" s="22"/>
      <c r="AD317" s="22">
        <v>2660.5048900000002</v>
      </c>
      <c r="AE317" s="22"/>
      <c r="AF317" s="23"/>
      <c r="AG317" s="13">
        <f t="shared" si="79"/>
        <v>0</v>
      </c>
    </row>
    <row r="318" spans="1:33" x14ac:dyDescent="0.3">
      <c r="A318" s="31" t="s">
        <v>29</v>
      </c>
      <c r="B318" s="20">
        <f t="shared" si="186"/>
        <v>37939.30285</v>
      </c>
      <c r="C318" s="37">
        <f>H318+J318+L318+N318</f>
        <v>14736.196749999999</v>
      </c>
      <c r="D318" s="38">
        <f>E318</f>
        <v>12359.869999999999</v>
      </c>
      <c r="E318" s="37">
        <f>SUM(I318,K318,M318,O318,Q318,S318,U318,W318,Y318,AA318,AC318,AE318)</f>
        <v>12359.869999999999</v>
      </c>
      <c r="F318" s="36">
        <f>IFERROR(E318/B318*100,0)</f>
        <v>32.578010325774869</v>
      </c>
      <c r="G318" s="36">
        <f>IFERROR(E318/C318*100,0)</f>
        <v>83.874219445393877</v>
      </c>
      <c r="H318" s="22">
        <v>1953</v>
      </c>
      <c r="I318" s="22">
        <v>1953</v>
      </c>
      <c r="J318" s="22">
        <v>4070.4</v>
      </c>
      <c r="K318" s="22">
        <v>4070.4</v>
      </c>
      <c r="L318" s="22">
        <v>4347.7</v>
      </c>
      <c r="M318" s="22">
        <v>4347.7</v>
      </c>
      <c r="N318" s="22">
        <f>4146.31675+218.78</f>
        <v>4365.0967499999997</v>
      </c>
      <c r="O318" s="22">
        <v>1988.77</v>
      </c>
      <c r="P318" s="22">
        <v>4356.0644000000002</v>
      </c>
      <c r="Q318" s="22"/>
      <c r="R318" s="22">
        <f>1525.4544+218.78-437.56</f>
        <v>1306.6744000000001</v>
      </c>
      <c r="S318" s="22"/>
      <c r="T318" s="22">
        <v>0</v>
      </c>
      <c r="U318" s="22"/>
      <c r="V318" s="22">
        <v>0</v>
      </c>
      <c r="W318" s="22"/>
      <c r="X318" s="22">
        <f>3182.58+3078.7633-1557.38</f>
        <v>4703.9633000000003</v>
      </c>
      <c r="Y318" s="22"/>
      <c r="Z318" s="22">
        <v>4814.6558999999997</v>
      </c>
      <c r="AA318" s="22"/>
      <c r="AB318" s="22">
        <v>4295.6039000000001</v>
      </c>
      <c r="AC318" s="22"/>
      <c r="AD318" s="22">
        <v>3726.1442000000002</v>
      </c>
      <c r="AE318" s="22"/>
      <c r="AF318" s="23"/>
      <c r="AG318" s="13">
        <f t="shared" si="79"/>
        <v>0</v>
      </c>
    </row>
    <row r="319" spans="1:33" x14ac:dyDescent="0.3">
      <c r="A319" s="31" t="s">
        <v>30</v>
      </c>
      <c r="B319" s="20">
        <f t="shared" si="186"/>
        <v>6384.1017099999999</v>
      </c>
      <c r="C319" s="37">
        <f>H319+J319+L319+N319</f>
        <v>2406.7582499999999</v>
      </c>
      <c r="D319" s="38">
        <f>E319</f>
        <v>2079.8200000000002</v>
      </c>
      <c r="E319" s="37">
        <f>SUM(I319,K319,M319,O319,Q319,S319,U319,W319,Y319,AA319,AC319,AE319)</f>
        <v>2079.8200000000002</v>
      </c>
      <c r="F319" s="36">
        <f>IFERROR(E319/B319*100,0)</f>
        <v>32.578115050112508</v>
      </c>
      <c r="G319" s="36">
        <f>IFERROR(E319/C319*100,0)</f>
        <v>86.415825104162423</v>
      </c>
      <c r="H319" s="22">
        <v>328.6</v>
      </c>
      <c r="I319" s="22">
        <v>328.6</v>
      </c>
      <c r="J319" s="22">
        <v>685</v>
      </c>
      <c r="K319" s="22">
        <v>685</v>
      </c>
      <c r="L319" s="22">
        <v>731.56</v>
      </c>
      <c r="M319" s="22">
        <v>731.57</v>
      </c>
      <c r="N319" s="22">
        <f>736.01825-74.42</f>
        <v>661.59825000000001</v>
      </c>
      <c r="O319" s="22">
        <v>334.65</v>
      </c>
      <c r="P319" s="22">
        <v>769.29459999999995</v>
      </c>
      <c r="Q319" s="22"/>
      <c r="R319" s="22">
        <v>248.14</v>
      </c>
      <c r="S319" s="22"/>
      <c r="T319" s="22"/>
      <c r="U319" s="22"/>
      <c r="V319" s="22"/>
      <c r="W319" s="22"/>
      <c r="X319" s="22">
        <f>532.7027+74.42</f>
        <v>607.12270000000001</v>
      </c>
      <c r="Y319" s="22"/>
      <c r="Z319" s="22">
        <f>356.4+774.6961</f>
        <v>1131.0961</v>
      </c>
      <c r="AA319" s="22"/>
      <c r="AB319" s="22">
        <v>662.40909999999997</v>
      </c>
      <c r="AC319" s="22"/>
      <c r="AD319" s="22">
        <f>19.97+539.31096</f>
        <v>559.28096000000005</v>
      </c>
      <c r="AE319" s="22"/>
      <c r="AF319" s="23"/>
      <c r="AG319" s="13">
        <f t="shared" si="79"/>
        <v>0</v>
      </c>
    </row>
    <row r="320" spans="1:33" x14ac:dyDescent="0.3">
      <c r="A320" s="35" t="s">
        <v>31</v>
      </c>
      <c r="B320" s="36"/>
      <c r="C320" s="37"/>
      <c r="D320" s="38"/>
      <c r="E320" s="37"/>
      <c r="F320" s="36"/>
      <c r="G320" s="3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3"/>
      <c r="AG320" s="13">
        <f t="shared" si="79"/>
        <v>0</v>
      </c>
    </row>
    <row r="321" spans="1:42" ht="39.75" customHeight="1" x14ac:dyDescent="0.3">
      <c r="A321" s="19" t="s">
        <v>90</v>
      </c>
      <c r="B321" s="20"/>
      <c r="C321" s="39"/>
      <c r="D321" s="39"/>
      <c r="E321" s="39"/>
      <c r="F321" s="39"/>
      <c r="G321" s="39"/>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28"/>
      <c r="AG321" s="29">
        <f t="shared" si="79"/>
        <v>0</v>
      </c>
      <c r="AH321" s="30"/>
      <c r="AI321" s="30"/>
      <c r="AJ321" s="30"/>
      <c r="AK321" s="30"/>
      <c r="AL321" s="30"/>
      <c r="AM321" s="30"/>
      <c r="AN321" s="30"/>
      <c r="AO321" s="30"/>
      <c r="AP321" s="30"/>
    </row>
    <row r="322" spans="1:42" x14ac:dyDescent="0.3">
      <c r="A322" s="24" t="s">
        <v>27</v>
      </c>
      <c r="B322" s="25">
        <f>B324+B325+B323+B326</f>
        <v>24524.800000000003</v>
      </c>
      <c r="C322" s="25">
        <f>C324+C325+C323+C326</f>
        <v>10744.4</v>
      </c>
      <c r="D322" s="26">
        <f>D324+D325+D323+D326</f>
        <v>10744.4</v>
      </c>
      <c r="E322" s="25">
        <f>E324+E325+E323+E326</f>
        <v>10744.4</v>
      </c>
      <c r="F322" s="25">
        <f>IFERROR(E322/B322*100,0)</f>
        <v>43.810347077244252</v>
      </c>
      <c r="G322" s="25">
        <f>IFERROR(E322/C322*100,0)</f>
        <v>100</v>
      </c>
      <c r="H322" s="25">
        <f t="shared" ref="H322:AE322" si="187">H324+H325+H323+H326</f>
        <v>2144.4</v>
      </c>
      <c r="I322" s="25">
        <f t="shared" si="187"/>
        <v>2144.4</v>
      </c>
      <c r="J322" s="25">
        <f t="shared" si="187"/>
        <v>3268</v>
      </c>
      <c r="K322" s="25">
        <f t="shared" si="187"/>
        <v>3268</v>
      </c>
      <c r="L322" s="25">
        <f t="shared" si="187"/>
        <v>2875</v>
      </c>
      <c r="M322" s="25">
        <f t="shared" si="187"/>
        <v>2875</v>
      </c>
      <c r="N322" s="25">
        <f t="shared" si="187"/>
        <v>2457</v>
      </c>
      <c r="O322" s="25">
        <f t="shared" si="187"/>
        <v>2457</v>
      </c>
      <c r="P322" s="25">
        <f t="shared" si="187"/>
        <v>2698</v>
      </c>
      <c r="Q322" s="25">
        <f t="shared" si="187"/>
        <v>0</v>
      </c>
      <c r="R322" s="25">
        <f t="shared" si="187"/>
        <v>1321.4</v>
      </c>
      <c r="S322" s="25">
        <f t="shared" si="187"/>
        <v>0</v>
      </c>
      <c r="T322" s="25">
        <f t="shared" si="187"/>
        <v>0</v>
      </c>
      <c r="U322" s="25">
        <f t="shared" si="187"/>
        <v>0</v>
      </c>
      <c r="V322" s="25">
        <f t="shared" si="187"/>
        <v>0</v>
      </c>
      <c r="W322" s="25">
        <f t="shared" si="187"/>
        <v>0</v>
      </c>
      <c r="X322" s="25">
        <f t="shared" si="187"/>
        <v>1582</v>
      </c>
      <c r="Y322" s="25">
        <f t="shared" si="187"/>
        <v>0</v>
      </c>
      <c r="Z322" s="25">
        <f t="shared" si="187"/>
        <v>2815</v>
      </c>
      <c r="AA322" s="25">
        <f t="shared" si="187"/>
        <v>0</v>
      </c>
      <c r="AB322" s="25">
        <f t="shared" si="187"/>
        <v>2463.6</v>
      </c>
      <c r="AC322" s="25">
        <f t="shared" si="187"/>
        <v>0</v>
      </c>
      <c r="AD322" s="25">
        <f t="shared" si="187"/>
        <v>2900.4</v>
      </c>
      <c r="AE322" s="25">
        <f t="shared" si="187"/>
        <v>0</v>
      </c>
      <c r="AF322" s="28"/>
      <c r="AG322" s="29">
        <f t="shared" si="79"/>
        <v>0</v>
      </c>
      <c r="AH322" s="30"/>
      <c r="AI322" s="30"/>
      <c r="AJ322" s="30"/>
      <c r="AK322" s="30"/>
      <c r="AL322" s="30"/>
      <c r="AM322" s="30"/>
      <c r="AN322" s="30"/>
      <c r="AO322" s="30"/>
      <c r="AP322" s="30"/>
    </row>
    <row r="323" spans="1:42" x14ac:dyDescent="0.3">
      <c r="A323" s="31" t="s">
        <v>28</v>
      </c>
      <c r="B323" s="20">
        <f t="shared" ref="B323:B325" si="188">J323+L323+N323+P323+R323+T323+V323+X323+Z323+AB323+AD323+H323</f>
        <v>0</v>
      </c>
      <c r="C323" s="32">
        <f>SUM(H323)</f>
        <v>0</v>
      </c>
      <c r="D323" s="33">
        <f>E323</f>
        <v>0</v>
      </c>
      <c r="E323" s="32">
        <f>SUM(I323,K323,M323,O323,Q323,S323,U323,W323,Y323,AA323,AC323,AE323)</f>
        <v>0</v>
      </c>
      <c r="F323" s="20">
        <f>IFERROR(E323/B323*100,0)</f>
        <v>0</v>
      </c>
      <c r="G323" s="20">
        <f>IFERROR(E323/C323*100,0)</f>
        <v>0</v>
      </c>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28"/>
      <c r="AG323" s="29">
        <f t="shared" si="79"/>
        <v>0</v>
      </c>
      <c r="AH323" s="30"/>
      <c r="AI323" s="30"/>
      <c r="AJ323" s="30"/>
      <c r="AK323" s="30"/>
      <c r="AL323" s="30"/>
      <c r="AM323" s="30"/>
      <c r="AN323" s="30"/>
      <c r="AO323" s="30"/>
      <c r="AP323" s="30"/>
    </row>
    <row r="324" spans="1:42" x14ac:dyDescent="0.3">
      <c r="A324" s="31" t="s">
        <v>29</v>
      </c>
      <c r="B324" s="20">
        <f t="shared" si="188"/>
        <v>0</v>
      </c>
      <c r="C324" s="32">
        <f>SUM(H324)</f>
        <v>0</v>
      </c>
      <c r="D324" s="33">
        <f>E324</f>
        <v>0</v>
      </c>
      <c r="E324" s="32">
        <f>SUM(I324,K324,M324,O324,Q324,S324,U324,W324,Y324,AA324,AC324,AE324)</f>
        <v>0</v>
      </c>
      <c r="F324" s="20">
        <f>IFERROR(E324/B324*100,0)</f>
        <v>0</v>
      </c>
      <c r="G324" s="20">
        <f>IFERROR(E324/C324*100,0)</f>
        <v>0</v>
      </c>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28"/>
      <c r="AG324" s="29">
        <f t="shared" si="79"/>
        <v>0</v>
      </c>
      <c r="AH324" s="30"/>
      <c r="AI324" s="30"/>
      <c r="AJ324" s="30"/>
      <c r="AK324" s="30"/>
      <c r="AL324" s="30"/>
      <c r="AM324" s="30"/>
      <c r="AN324" s="30"/>
      <c r="AO324" s="30"/>
      <c r="AP324" s="30"/>
    </row>
    <row r="325" spans="1:42" x14ac:dyDescent="0.3">
      <c r="A325" s="31" t="s">
        <v>30</v>
      </c>
      <c r="B325" s="20">
        <f t="shared" si="188"/>
        <v>24524.800000000003</v>
      </c>
      <c r="C325" s="32">
        <f>H325+J325+L325+N325</f>
        <v>10744.4</v>
      </c>
      <c r="D325" s="33">
        <f>E325</f>
        <v>10744.4</v>
      </c>
      <c r="E325" s="32">
        <f>SUM(I325,K325,M325,O325,Q325,S325,U325,W325,Y325,AA325,AC325,AE325)</f>
        <v>10744.4</v>
      </c>
      <c r="F325" s="20">
        <f>IFERROR(E325/B325*100,0)</f>
        <v>43.810347077244252</v>
      </c>
      <c r="G325" s="20">
        <f>IFERROR(E325/C325*100,0)</f>
        <v>100</v>
      </c>
      <c r="H325" s="34">
        <v>2144.4</v>
      </c>
      <c r="I325" s="34">
        <v>2144.4</v>
      </c>
      <c r="J325" s="34">
        <v>3268</v>
      </c>
      <c r="K325" s="34">
        <v>3268</v>
      </c>
      <c r="L325" s="34">
        <v>2875</v>
      </c>
      <c r="M325" s="34">
        <v>2875</v>
      </c>
      <c r="N325" s="34">
        <v>2457</v>
      </c>
      <c r="O325" s="34">
        <v>2457</v>
      </c>
      <c r="P325" s="34">
        <v>2698</v>
      </c>
      <c r="Q325" s="34"/>
      <c r="R325" s="34">
        <v>1321.4</v>
      </c>
      <c r="S325" s="34"/>
      <c r="T325" s="34"/>
      <c r="U325" s="34"/>
      <c r="V325" s="34">
        <v>0</v>
      </c>
      <c r="W325" s="34"/>
      <c r="X325" s="34">
        <v>1582</v>
      </c>
      <c r="Y325" s="34"/>
      <c r="Z325" s="34">
        <v>2815</v>
      </c>
      <c r="AA325" s="34"/>
      <c r="AB325" s="34">
        <v>2463.6</v>
      </c>
      <c r="AC325" s="34"/>
      <c r="AD325" s="34">
        <v>2900.4</v>
      </c>
      <c r="AE325" s="34"/>
      <c r="AF325" s="28"/>
      <c r="AG325" s="29">
        <f t="shared" si="79"/>
        <v>0</v>
      </c>
      <c r="AH325" s="30"/>
      <c r="AI325" s="30"/>
      <c r="AJ325" s="30"/>
      <c r="AK325" s="30"/>
      <c r="AL325" s="30"/>
      <c r="AM325" s="30"/>
      <c r="AN325" s="30"/>
      <c r="AO325" s="30"/>
      <c r="AP325" s="30"/>
    </row>
    <row r="326" spans="1:42" x14ac:dyDescent="0.3">
      <c r="A326" s="31" t="s">
        <v>31</v>
      </c>
      <c r="B326" s="20"/>
      <c r="C326" s="32"/>
      <c r="D326" s="33"/>
      <c r="E326" s="32"/>
      <c r="F326" s="20"/>
      <c r="G326" s="20"/>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28"/>
      <c r="AG326" s="29">
        <f t="shared" si="79"/>
        <v>0</v>
      </c>
      <c r="AH326" s="30"/>
      <c r="AI326" s="30"/>
      <c r="AJ326" s="30"/>
      <c r="AK326" s="30"/>
      <c r="AL326" s="30"/>
      <c r="AM326" s="30"/>
      <c r="AN326" s="30"/>
      <c r="AO326" s="30"/>
      <c r="AP326" s="30"/>
    </row>
    <row r="327" spans="1:42" ht="133.5" customHeight="1" x14ac:dyDescent="0.3">
      <c r="A327" s="19" t="s">
        <v>91</v>
      </c>
      <c r="B327" s="20"/>
      <c r="C327" s="39"/>
      <c r="D327" s="39"/>
      <c r="E327" s="39"/>
      <c r="F327" s="39"/>
      <c r="G327" s="39"/>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28"/>
      <c r="AG327" s="29">
        <f t="shared" si="79"/>
        <v>0</v>
      </c>
      <c r="AH327" s="30"/>
      <c r="AI327" s="30"/>
      <c r="AJ327" s="30"/>
      <c r="AK327" s="30"/>
      <c r="AL327" s="30"/>
      <c r="AM327" s="30"/>
      <c r="AN327" s="30"/>
      <c r="AO327" s="30"/>
      <c r="AP327" s="30"/>
    </row>
    <row r="328" spans="1:42" x14ac:dyDescent="0.3">
      <c r="A328" s="24" t="s">
        <v>27</v>
      </c>
      <c r="B328" s="25">
        <f>B330+B331+B329+B332</f>
        <v>134725.99599999998</v>
      </c>
      <c r="C328" s="25">
        <f>C330+C331+C329+C332</f>
        <v>60263.229999999996</v>
      </c>
      <c r="D328" s="26">
        <f>D330+D331+D329+D332</f>
        <v>50376.98</v>
      </c>
      <c r="E328" s="25">
        <f>E330+E331+E329+E332</f>
        <v>50376.98</v>
      </c>
      <c r="F328" s="25">
        <f>IFERROR(E328/B328*100,0)</f>
        <v>37.392174855400597</v>
      </c>
      <c r="G328" s="25">
        <f>IFERROR(E328/C328*100,0)</f>
        <v>83.594888624456416</v>
      </c>
      <c r="H328" s="25">
        <f t="shared" ref="H328:AE328" si="189">H330+H331+H329+H332</f>
        <v>10001.5</v>
      </c>
      <c r="I328" s="25">
        <f t="shared" si="189"/>
        <v>3688.7</v>
      </c>
      <c r="J328" s="25">
        <f t="shared" si="189"/>
        <v>18083.64</v>
      </c>
      <c r="K328" s="25">
        <f t="shared" si="189"/>
        <v>18184.400000000001</v>
      </c>
      <c r="L328" s="25">
        <f t="shared" si="189"/>
        <v>17454.57</v>
      </c>
      <c r="M328" s="25">
        <f t="shared" si="189"/>
        <v>18177.84</v>
      </c>
      <c r="N328" s="25">
        <f t="shared" si="189"/>
        <v>14723.52</v>
      </c>
      <c r="O328" s="25">
        <f t="shared" si="189"/>
        <v>10326.040000000001</v>
      </c>
      <c r="P328" s="25">
        <f t="shared" si="189"/>
        <v>16585.009999999998</v>
      </c>
      <c r="Q328" s="25">
        <f t="shared" si="189"/>
        <v>0</v>
      </c>
      <c r="R328" s="25">
        <f t="shared" si="189"/>
        <v>6378.0630000000001</v>
      </c>
      <c r="S328" s="25">
        <f t="shared" si="189"/>
        <v>0</v>
      </c>
      <c r="T328" s="25">
        <f t="shared" si="189"/>
        <v>0</v>
      </c>
      <c r="U328" s="25">
        <f t="shared" si="189"/>
        <v>0</v>
      </c>
      <c r="V328" s="25">
        <f t="shared" si="189"/>
        <v>0</v>
      </c>
      <c r="W328" s="25">
        <f t="shared" si="189"/>
        <v>0</v>
      </c>
      <c r="X328" s="25">
        <f t="shared" si="189"/>
        <v>10953.995000000001</v>
      </c>
      <c r="Y328" s="25">
        <f t="shared" si="189"/>
        <v>0</v>
      </c>
      <c r="Z328" s="25">
        <f t="shared" si="189"/>
        <v>17175.315999999999</v>
      </c>
      <c r="AA328" s="25">
        <f t="shared" si="189"/>
        <v>0</v>
      </c>
      <c r="AB328" s="25">
        <f t="shared" si="189"/>
        <v>13380.572</v>
      </c>
      <c r="AC328" s="25">
        <f t="shared" si="189"/>
        <v>0</v>
      </c>
      <c r="AD328" s="25">
        <f t="shared" si="189"/>
        <v>9989.81</v>
      </c>
      <c r="AE328" s="25">
        <f t="shared" si="189"/>
        <v>0</v>
      </c>
      <c r="AF328" s="28"/>
      <c r="AG328" s="29">
        <f t="shared" si="79"/>
        <v>0</v>
      </c>
      <c r="AH328" s="30"/>
      <c r="AI328" s="30"/>
      <c r="AJ328" s="30"/>
      <c r="AK328" s="30"/>
      <c r="AL328" s="30"/>
      <c r="AM328" s="30"/>
      <c r="AN328" s="30"/>
      <c r="AO328" s="30"/>
      <c r="AP328" s="30"/>
    </row>
    <row r="329" spans="1:42" x14ac:dyDescent="0.3">
      <c r="A329" s="31" t="s">
        <v>28</v>
      </c>
      <c r="B329" s="20">
        <f t="shared" ref="B329:B331" si="190">J329+L329+N329+P329+R329+T329+V329+X329+Z329+AB329+AD329+H329</f>
        <v>0</v>
      </c>
      <c r="C329" s="32">
        <f>SUM(H329)</f>
        <v>0</v>
      </c>
      <c r="D329" s="33">
        <f>E329</f>
        <v>0</v>
      </c>
      <c r="E329" s="32">
        <f>SUM(I329,K329,M329,O329,Q329,S329,U329,W329,Y329,AA329,AC329,AE329)</f>
        <v>0</v>
      </c>
      <c r="F329" s="20">
        <f>IFERROR(E329/B329*100,0)</f>
        <v>0</v>
      </c>
      <c r="G329" s="20">
        <f>IFERROR(E329/C329*100,0)</f>
        <v>0</v>
      </c>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28"/>
      <c r="AG329" s="29">
        <f t="shared" si="79"/>
        <v>0</v>
      </c>
      <c r="AH329" s="30"/>
      <c r="AI329" s="30"/>
      <c r="AJ329" s="30"/>
      <c r="AK329" s="30"/>
      <c r="AL329" s="30"/>
      <c r="AM329" s="30"/>
      <c r="AN329" s="30"/>
      <c r="AO329" s="30"/>
      <c r="AP329" s="30"/>
    </row>
    <row r="330" spans="1:42" s="93" customFormat="1" ht="62.25" customHeight="1" x14ac:dyDescent="0.3">
      <c r="A330" s="31" t="s">
        <v>29</v>
      </c>
      <c r="B330" s="20">
        <f t="shared" si="190"/>
        <v>134725.99599999998</v>
      </c>
      <c r="C330" s="32">
        <f>H330+J330+L330+N330</f>
        <v>60263.229999999996</v>
      </c>
      <c r="D330" s="33">
        <f>E330</f>
        <v>50376.98</v>
      </c>
      <c r="E330" s="32">
        <f>SUM(I330,K330,M330,O330,Q330,S330,U330,W330,Y330,AA330,AC330,AE330)</f>
        <v>50376.98</v>
      </c>
      <c r="F330" s="20">
        <f>IFERROR(E330/B330*100,0)</f>
        <v>37.392174855400597</v>
      </c>
      <c r="G330" s="20">
        <f>IFERROR(E330/C330*100,0)</f>
        <v>83.594888624456416</v>
      </c>
      <c r="H330" s="34">
        <v>10001.5</v>
      </c>
      <c r="I330" s="34">
        <v>3688.7</v>
      </c>
      <c r="J330" s="34">
        <v>18083.64</v>
      </c>
      <c r="K330" s="34">
        <v>18184.400000000001</v>
      </c>
      <c r="L330" s="34">
        <v>17454.57</v>
      </c>
      <c r="M330" s="34">
        <v>18177.84</v>
      </c>
      <c r="N330" s="34">
        <v>14723.52</v>
      </c>
      <c r="O330" s="34">
        <v>10326.040000000001</v>
      </c>
      <c r="P330" s="34">
        <v>16585.009999999998</v>
      </c>
      <c r="Q330" s="34"/>
      <c r="R330" s="34">
        <v>6378.0630000000001</v>
      </c>
      <c r="S330" s="34"/>
      <c r="T330" s="34">
        <v>0</v>
      </c>
      <c r="U330" s="34"/>
      <c r="V330" s="34"/>
      <c r="W330" s="34"/>
      <c r="X330" s="34">
        <v>10953.995000000001</v>
      </c>
      <c r="Y330" s="34"/>
      <c r="Z330" s="34">
        <v>17175.315999999999</v>
      </c>
      <c r="AA330" s="34"/>
      <c r="AB330" s="34">
        <v>13380.572</v>
      </c>
      <c r="AC330" s="34"/>
      <c r="AD330" s="34">
        <v>9989.81</v>
      </c>
      <c r="AE330" s="34"/>
      <c r="AF330" s="72" t="s">
        <v>92</v>
      </c>
      <c r="AG330" s="29">
        <f t="shared" si="79"/>
        <v>0</v>
      </c>
      <c r="AH330" s="73">
        <f>C330-E330</f>
        <v>9886.2499999999927</v>
      </c>
      <c r="AI330" s="30"/>
      <c r="AJ330" s="30"/>
      <c r="AK330" s="30"/>
      <c r="AL330" s="30"/>
      <c r="AM330" s="30"/>
      <c r="AN330" s="30"/>
      <c r="AO330" s="30"/>
      <c r="AP330" s="30"/>
    </row>
    <row r="331" spans="1:42" x14ac:dyDescent="0.3">
      <c r="A331" s="35" t="s">
        <v>30</v>
      </c>
      <c r="B331" s="20">
        <f t="shared" si="190"/>
        <v>0</v>
      </c>
      <c r="C331" s="37">
        <f>SUM(H331)</f>
        <v>0</v>
      </c>
      <c r="D331" s="38">
        <f>E331</f>
        <v>0</v>
      </c>
      <c r="E331" s="37">
        <f>SUM(I331,K331,M331,O331,Q331,S331,U331,W331,Y331,AA331,AC331,AE331)</f>
        <v>0</v>
      </c>
      <c r="F331" s="36">
        <f>IFERROR(E331/B331*100,0)</f>
        <v>0</v>
      </c>
      <c r="G331" s="36">
        <f>IFERROR(E331/C331*100,0)</f>
        <v>0</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3"/>
      <c r="AG331" s="13">
        <f t="shared" si="79"/>
        <v>0</v>
      </c>
    </row>
    <row r="332" spans="1:42" x14ac:dyDescent="0.3">
      <c r="A332" s="35" t="s">
        <v>31</v>
      </c>
      <c r="B332" s="36"/>
      <c r="C332" s="37"/>
      <c r="D332" s="38"/>
      <c r="E332" s="37"/>
      <c r="F332" s="36"/>
      <c r="G332" s="36"/>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3"/>
      <c r="AG332" s="13">
        <f t="shared" si="79"/>
        <v>0</v>
      </c>
    </row>
    <row r="333" spans="1:42" ht="50.25" customHeight="1" x14ac:dyDescent="0.3">
      <c r="A333" s="9" t="s">
        <v>93</v>
      </c>
      <c r="B333" s="86"/>
      <c r="C333" s="87"/>
      <c r="D333" s="87"/>
      <c r="E333" s="87"/>
      <c r="F333" s="87"/>
      <c r="G333" s="87"/>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12"/>
      <c r="AG333" s="13">
        <f t="shared" si="79"/>
        <v>0</v>
      </c>
    </row>
    <row r="334" spans="1:42" x14ac:dyDescent="0.3">
      <c r="A334" s="88" t="s">
        <v>27</v>
      </c>
      <c r="B334" s="15">
        <f>B335+B336+B337+B338</f>
        <v>6575.1</v>
      </c>
      <c r="C334" s="15">
        <f>C335+C336+C337+C338</f>
        <v>1829</v>
      </c>
      <c r="D334" s="15">
        <f>D335+D336+D337+D338</f>
        <v>1549</v>
      </c>
      <c r="E334" s="15">
        <f>E335+E336+E337+E338</f>
        <v>1549</v>
      </c>
      <c r="F334" s="18">
        <f>IFERROR(E334/B334*100,0)</f>
        <v>23.558577055862269</v>
      </c>
      <c r="G334" s="18">
        <f>IFERROR(E334/C334*100,0)</f>
        <v>84.691088026243847</v>
      </c>
      <c r="H334" s="15">
        <f t="shared" ref="H334:AE334" si="191">H335+H336+H337+H338</f>
        <v>0</v>
      </c>
      <c r="I334" s="15">
        <f t="shared" si="191"/>
        <v>0</v>
      </c>
      <c r="J334" s="15">
        <f t="shared" si="191"/>
        <v>0</v>
      </c>
      <c r="K334" s="15">
        <f t="shared" si="191"/>
        <v>0</v>
      </c>
      <c r="L334" s="15">
        <f t="shared" si="191"/>
        <v>1829</v>
      </c>
      <c r="M334" s="15">
        <f t="shared" si="191"/>
        <v>824</v>
      </c>
      <c r="N334" s="15">
        <f t="shared" si="191"/>
        <v>0</v>
      </c>
      <c r="O334" s="15">
        <f t="shared" si="191"/>
        <v>725</v>
      </c>
      <c r="P334" s="15">
        <f t="shared" si="191"/>
        <v>0</v>
      </c>
      <c r="Q334" s="15">
        <f t="shared" si="191"/>
        <v>0</v>
      </c>
      <c r="R334" s="15">
        <f t="shared" si="191"/>
        <v>0</v>
      </c>
      <c r="S334" s="15">
        <f t="shared" si="191"/>
        <v>0</v>
      </c>
      <c r="T334" s="15">
        <f t="shared" si="191"/>
        <v>0</v>
      </c>
      <c r="U334" s="15">
        <f t="shared" si="191"/>
        <v>0</v>
      </c>
      <c r="V334" s="15">
        <f t="shared" si="191"/>
        <v>360</v>
      </c>
      <c r="W334" s="15">
        <f t="shared" si="191"/>
        <v>0</v>
      </c>
      <c r="X334" s="15">
        <f t="shared" si="191"/>
        <v>0</v>
      </c>
      <c r="Y334" s="15">
        <f t="shared" si="191"/>
        <v>0</v>
      </c>
      <c r="Z334" s="15">
        <f t="shared" si="191"/>
        <v>0</v>
      </c>
      <c r="AA334" s="15">
        <f t="shared" si="191"/>
        <v>0</v>
      </c>
      <c r="AB334" s="15">
        <f t="shared" si="191"/>
        <v>0</v>
      </c>
      <c r="AC334" s="15">
        <f t="shared" si="191"/>
        <v>0</v>
      </c>
      <c r="AD334" s="15">
        <f t="shared" si="191"/>
        <v>4386.1000000000004</v>
      </c>
      <c r="AE334" s="15">
        <f t="shared" si="191"/>
        <v>0</v>
      </c>
      <c r="AF334" s="12"/>
      <c r="AG334" s="13">
        <f t="shared" si="79"/>
        <v>0</v>
      </c>
    </row>
    <row r="335" spans="1:42" x14ac:dyDescent="0.3">
      <c r="A335" s="89" t="s">
        <v>28</v>
      </c>
      <c r="B335" s="18">
        <f t="shared" ref="B335:E338" si="192">B341+B347</f>
        <v>0</v>
      </c>
      <c r="C335" s="18">
        <f>C341+C347</f>
        <v>0</v>
      </c>
      <c r="D335" s="18">
        <f t="shared" si="192"/>
        <v>0</v>
      </c>
      <c r="E335" s="18">
        <f t="shared" si="192"/>
        <v>0</v>
      </c>
      <c r="F335" s="18"/>
      <c r="G335" s="18"/>
      <c r="H335" s="18">
        <f t="shared" ref="H335:AE338" si="193">H341+H347</f>
        <v>0</v>
      </c>
      <c r="I335" s="18">
        <f t="shared" si="193"/>
        <v>0</v>
      </c>
      <c r="J335" s="18">
        <f t="shared" si="193"/>
        <v>0</v>
      </c>
      <c r="K335" s="18">
        <f t="shared" si="193"/>
        <v>0</v>
      </c>
      <c r="L335" s="18">
        <f t="shared" si="193"/>
        <v>0</v>
      </c>
      <c r="M335" s="18">
        <f t="shared" si="193"/>
        <v>0</v>
      </c>
      <c r="N335" s="18">
        <f t="shared" si="193"/>
        <v>0</v>
      </c>
      <c r="O335" s="18">
        <f t="shared" si="193"/>
        <v>0</v>
      </c>
      <c r="P335" s="18">
        <f t="shared" si="193"/>
        <v>0</v>
      </c>
      <c r="Q335" s="18">
        <f t="shared" si="193"/>
        <v>0</v>
      </c>
      <c r="R335" s="18">
        <f t="shared" si="193"/>
        <v>0</v>
      </c>
      <c r="S335" s="18">
        <f t="shared" si="193"/>
        <v>0</v>
      </c>
      <c r="T335" s="18">
        <f t="shared" si="193"/>
        <v>0</v>
      </c>
      <c r="U335" s="18">
        <f t="shared" si="193"/>
        <v>0</v>
      </c>
      <c r="V335" s="18">
        <f t="shared" si="193"/>
        <v>0</v>
      </c>
      <c r="W335" s="18">
        <f t="shared" si="193"/>
        <v>0</v>
      </c>
      <c r="X335" s="18">
        <f t="shared" si="193"/>
        <v>0</v>
      </c>
      <c r="Y335" s="18">
        <f>Y341+Y347</f>
        <v>0</v>
      </c>
      <c r="Z335" s="18">
        <f t="shared" ref="Z335:AE335" si="194">Z341+Z347</f>
        <v>0</v>
      </c>
      <c r="AA335" s="18">
        <f t="shared" si="194"/>
        <v>0</v>
      </c>
      <c r="AB335" s="18">
        <f t="shared" si="194"/>
        <v>0</v>
      </c>
      <c r="AC335" s="18">
        <f t="shared" si="194"/>
        <v>0</v>
      </c>
      <c r="AD335" s="18">
        <f t="shared" si="194"/>
        <v>0</v>
      </c>
      <c r="AE335" s="18">
        <f t="shared" si="194"/>
        <v>0</v>
      </c>
      <c r="AF335" s="12"/>
      <c r="AG335" s="13">
        <f t="shared" si="79"/>
        <v>0</v>
      </c>
    </row>
    <row r="336" spans="1:42" x14ac:dyDescent="0.3">
      <c r="A336" s="89" t="s">
        <v>29</v>
      </c>
      <c r="B336" s="18">
        <f t="shared" si="192"/>
        <v>2189</v>
      </c>
      <c r="C336" s="18">
        <f>C342+C348</f>
        <v>1829</v>
      </c>
      <c r="D336" s="18">
        <f t="shared" si="192"/>
        <v>1549</v>
      </c>
      <c r="E336" s="18">
        <f t="shared" si="192"/>
        <v>1549</v>
      </c>
      <c r="F336" s="18"/>
      <c r="G336" s="18"/>
      <c r="H336" s="18">
        <f t="shared" si="193"/>
        <v>0</v>
      </c>
      <c r="I336" s="18">
        <f t="shared" si="193"/>
        <v>0</v>
      </c>
      <c r="J336" s="18">
        <f t="shared" si="193"/>
        <v>0</v>
      </c>
      <c r="K336" s="18">
        <f t="shared" si="193"/>
        <v>0</v>
      </c>
      <c r="L336" s="18">
        <f t="shared" si="193"/>
        <v>1829</v>
      </c>
      <c r="M336" s="18">
        <f t="shared" si="193"/>
        <v>824</v>
      </c>
      <c r="N336" s="18">
        <f t="shared" si="193"/>
        <v>0</v>
      </c>
      <c r="O336" s="18">
        <f t="shared" si="193"/>
        <v>725</v>
      </c>
      <c r="P336" s="18">
        <f t="shared" si="193"/>
        <v>0</v>
      </c>
      <c r="Q336" s="18">
        <f t="shared" si="193"/>
        <v>0</v>
      </c>
      <c r="R336" s="18">
        <f t="shared" si="193"/>
        <v>0</v>
      </c>
      <c r="S336" s="18">
        <f t="shared" si="193"/>
        <v>0</v>
      </c>
      <c r="T336" s="18">
        <f t="shared" si="193"/>
        <v>0</v>
      </c>
      <c r="U336" s="18">
        <f t="shared" si="193"/>
        <v>0</v>
      </c>
      <c r="V336" s="18">
        <f t="shared" si="193"/>
        <v>360</v>
      </c>
      <c r="W336" s="18">
        <f t="shared" si="193"/>
        <v>0</v>
      </c>
      <c r="X336" s="18">
        <f t="shared" si="193"/>
        <v>0</v>
      </c>
      <c r="Y336" s="18">
        <f t="shared" si="193"/>
        <v>0</v>
      </c>
      <c r="Z336" s="18">
        <f t="shared" si="193"/>
        <v>0</v>
      </c>
      <c r="AA336" s="18">
        <f t="shared" si="193"/>
        <v>0</v>
      </c>
      <c r="AB336" s="18">
        <f t="shared" si="193"/>
        <v>0</v>
      </c>
      <c r="AC336" s="18">
        <f t="shared" si="193"/>
        <v>0</v>
      </c>
      <c r="AD336" s="18">
        <f t="shared" si="193"/>
        <v>0</v>
      </c>
      <c r="AE336" s="18">
        <f t="shared" si="193"/>
        <v>0</v>
      </c>
      <c r="AF336" s="12"/>
      <c r="AG336" s="13">
        <f t="shared" si="79"/>
        <v>0</v>
      </c>
    </row>
    <row r="337" spans="1:33" x14ac:dyDescent="0.3">
      <c r="A337" s="89" t="s">
        <v>30</v>
      </c>
      <c r="B337" s="18">
        <f t="shared" si="192"/>
        <v>4386.1000000000004</v>
      </c>
      <c r="C337" s="18">
        <f t="shared" si="192"/>
        <v>0</v>
      </c>
      <c r="D337" s="18">
        <f t="shared" si="192"/>
        <v>0</v>
      </c>
      <c r="E337" s="18">
        <f t="shared" si="192"/>
        <v>0</v>
      </c>
      <c r="F337" s="18">
        <f>IFERROR(E337/B337*100,0)</f>
        <v>0</v>
      </c>
      <c r="G337" s="18">
        <f>IFERROR(E337/C337*100,0)</f>
        <v>0</v>
      </c>
      <c r="H337" s="18">
        <f t="shared" si="193"/>
        <v>0</v>
      </c>
      <c r="I337" s="18">
        <f t="shared" si="193"/>
        <v>0</v>
      </c>
      <c r="J337" s="18">
        <f t="shared" si="193"/>
        <v>0</v>
      </c>
      <c r="K337" s="18">
        <f t="shared" si="193"/>
        <v>0</v>
      </c>
      <c r="L337" s="18">
        <f t="shared" si="193"/>
        <v>0</v>
      </c>
      <c r="M337" s="18">
        <f t="shared" si="193"/>
        <v>0</v>
      </c>
      <c r="N337" s="18">
        <f t="shared" si="193"/>
        <v>0</v>
      </c>
      <c r="O337" s="18">
        <f t="shared" si="193"/>
        <v>0</v>
      </c>
      <c r="P337" s="18">
        <f t="shared" si="193"/>
        <v>0</v>
      </c>
      <c r="Q337" s="18">
        <f t="shared" si="193"/>
        <v>0</v>
      </c>
      <c r="R337" s="18">
        <f t="shared" si="193"/>
        <v>0</v>
      </c>
      <c r="S337" s="18">
        <f t="shared" si="193"/>
        <v>0</v>
      </c>
      <c r="T337" s="18">
        <f t="shared" si="193"/>
        <v>0</v>
      </c>
      <c r="U337" s="18">
        <f t="shared" si="193"/>
        <v>0</v>
      </c>
      <c r="V337" s="18">
        <f t="shared" si="193"/>
        <v>0</v>
      </c>
      <c r="W337" s="18">
        <f t="shared" si="193"/>
        <v>0</v>
      </c>
      <c r="X337" s="18">
        <f t="shared" si="193"/>
        <v>0</v>
      </c>
      <c r="Y337" s="18">
        <f t="shared" si="193"/>
        <v>0</v>
      </c>
      <c r="Z337" s="18">
        <f t="shared" si="193"/>
        <v>0</v>
      </c>
      <c r="AA337" s="18">
        <f t="shared" si="193"/>
        <v>0</v>
      </c>
      <c r="AB337" s="18">
        <f t="shared" si="193"/>
        <v>0</v>
      </c>
      <c r="AC337" s="18">
        <f t="shared" si="193"/>
        <v>0</v>
      </c>
      <c r="AD337" s="18">
        <f t="shared" si="193"/>
        <v>4386.1000000000004</v>
      </c>
      <c r="AE337" s="18">
        <f t="shared" si="193"/>
        <v>0</v>
      </c>
      <c r="AF337" s="12"/>
      <c r="AG337" s="13">
        <f t="shared" si="79"/>
        <v>0</v>
      </c>
    </row>
    <row r="338" spans="1:33" x14ac:dyDescent="0.3">
      <c r="A338" s="89" t="s">
        <v>31</v>
      </c>
      <c r="B338" s="18">
        <f t="shared" si="192"/>
        <v>0</v>
      </c>
      <c r="C338" s="18">
        <f t="shared" si="192"/>
        <v>0</v>
      </c>
      <c r="D338" s="18">
        <f t="shared" si="192"/>
        <v>0</v>
      </c>
      <c r="E338" s="18">
        <f t="shared" si="192"/>
        <v>0</v>
      </c>
      <c r="F338" s="18"/>
      <c r="G338" s="18"/>
      <c r="H338" s="18">
        <f t="shared" si="193"/>
        <v>0</v>
      </c>
      <c r="I338" s="18">
        <f t="shared" si="193"/>
        <v>0</v>
      </c>
      <c r="J338" s="18">
        <f t="shared" si="193"/>
        <v>0</v>
      </c>
      <c r="K338" s="18">
        <f t="shared" si="193"/>
        <v>0</v>
      </c>
      <c r="L338" s="18">
        <f t="shared" si="193"/>
        <v>0</v>
      </c>
      <c r="M338" s="18">
        <f t="shared" si="193"/>
        <v>0</v>
      </c>
      <c r="N338" s="18">
        <f t="shared" si="193"/>
        <v>0</v>
      </c>
      <c r="O338" s="18">
        <f t="shared" si="193"/>
        <v>0</v>
      </c>
      <c r="P338" s="18">
        <f t="shared" si="193"/>
        <v>0</v>
      </c>
      <c r="Q338" s="18">
        <f t="shared" si="193"/>
        <v>0</v>
      </c>
      <c r="R338" s="18">
        <f t="shared" si="193"/>
        <v>0</v>
      </c>
      <c r="S338" s="18">
        <f t="shared" si="193"/>
        <v>0</v>
      </c>
      <c r="T338" s="18">
        <f t="shared" si="193"/>
        <v>0</v>
      </c>
      <c r="U338" s="18">
        <f t="shared" si="193"/>
        <v>0</v>
      </c>
      <c r="V338" s="18">
        <f t="shared" si="193"/>
        <v>0</v>
      </c>
      <c r="W338" s="18">
        <f t="shared" si="193"/>
        <v>0</v>
      </c>
      <c r="X338" s="18">
        <f t="shared" si="193"/>
        <v>0</v>
      </c>
      <c r="Y338" s="18">
        <f t="shared" si="193"/>
        <v>0</v>
      </c>
      <c r="Z338" s="18">
        <f t="shared" si="193"/>
        <v>0</v>
      </c>
      <c r="AA338" s="18">
        <f t="shared" si="193"/>
        <v>0</v>
      </c>
      <c r="AB338" s="18">
        <f t="shared" si="193"/>
        <v>0</v>
      </c>
      <c r="AC338" s="18">
        <f t="shared" si="193"/>
        <v>0</v>
      </c>
      <c r="AD338" s="18">
        <f t="shared" si="193"/>
        <v>0</v>
      </c>
      <c r="AE338" s="18">
        <f t="shared" si="193"/>
        <v>0</v>
      </c>
      <c r="AF338" s="12"/>
      <c r="AG338" s="13">
        <f t="shared" si="79"/>
        <v>0</v>
      </c>
    </row>
    <row r="339" spans="1:33" ht="40.5" customHeight="1" x14ac:dyDescent="0.3">
      <c r="A339" s="19" t="s">
        <v>94</v>
      </c>
      <c r="B339" s="79"/>
      <c r="C339" s="21"/>
      <c r="D339" s="21"/>
      <c r="E339" s="21"/>
      <c r="F339" s="21"/>
      <c r="G339" s="21"/>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3"/>
      <c r="AG339" s="13">
        <f t="shared" si="79"/>
        <v>0</v>
      </c>
    </row>
    <row r="340" spans="1:33" x14ac:dyDescent="0.3">
      <c r="A340" s="59" t="s">
        <v>27</v>
      </c>
      <c r="B340" s="58">
        <f>B342+B343+B341+B344</f>
        <v>2189</v>
      </c>
      <c r="C340" s="58">
        <f>C342+C343+C341+C344</f>
        <v>1829</v>
      </c>
      <c r="D340" s="80">
        <f>D342+D343+D341+D344</f>
        <v>1549</v>
      </c>
      <c r="E340" s="58">
        <f>E342+E343+E341+E344</f>
        <v>1549</v>
      </c>
      <c r="F340" s="58">
        <f>IFERROR(E340/B340*100,0)</f>
        <v>70.762905436272277</v>
      </c>
      <c r="G340" s="58">
        <f>IFERROR(E340/C340*100,0)</f>
        <v>84.691088026243847</v>
      </c>
      <c r="H340" s="58">
        <f t="shared" ref="H340:AE340" si="195">H342+H343+H341+H344</f>
        <v>0</v>
      </c>
      <c r="I340" s="58">
        <f t="shared" si="195"/>
        <v>0</v>
      </c>
      <c r="J340" s="58">
        <f t="shared" si="195"/>
        <v>0</v>
      </c>
      <c r="K340" s="58">
        <f t="shared" si="195"/>
        <v>0</v>
      </c>
      <c r="L340" s="58">
        <f t="shared" si="195"/>
        <v>1829</v>
      </c>
      <c r="M340" s="58">
        <f t="shared" si="195"/>
        <v>824</v>
      </c>
      <c r="N340" s="58">
        <f t="shared" si="195"/>
        <v>0</v>
      </c>
      <c r="O340" s="58">
        <f t="shared" si="195"/>
        <v>725</v>
      </c>
      <c r="P340" s="58">
        <f t="shared" si="195"/>
        <v>0</v>
      </c>
      <c r="Q340" s="58">
        <f t="shared" si="195"/>
        <v>0</v>
      </c>
      <c r="R340" s="58">
        <f t="shared" si="195"/>
        <v>0</v>
      </c>
      <c r="S340" s="58">
        <f t="shared" si="195"/>
        <v>0</v>
      </c>
      <c r="T340" s="58">
        <f t="shared" si="195"/>
        <v>0</v>
      </c>
      <c r="U340" s="58">
        <f t="shared" si="195"/>
        <v>0</v>
      </c>
      <c r="V340" s="58">
        <f t="shared" si="195"/>
        <v>360</v>
      </c>
      <c r="W340" s="58">
        <f t="shared" si="195"/>
        <v>0</v>
      </c>
      <c r="X340" s="58">
        <f t="shared" si="195"/>
        <v>0</v>
      </c>
      <c r="Y340" s="58">
        <f t="shared" si="195"/>
        <v>0</v>
      </c>
      <c r="Z340" s="58">
        <f t="shared" si="195"/>
        <v>0</v>
      </c>
      <c r="AA340" s="58">
        <f t="shared" si="195"/>
        <v>0</v>
      </c>
      <c r="AB340" s="58">
        <f t="shared" si="195"/>
        <v>0</v>
      </c>
      <c r="AC340" s="58">
        <f t="shared" si="195"/>
        <v>0</v>
      </c>
      <c r="AD340" s="58">
        <f t="shared" si="195"/>
        <v>0</v>
      </c>
      <c r="AE340" s="58">
        <f t="shared" si="195"/>
        <v>0</v>
      </c>
      <c r="AF340" s="23"/>
      <c r="AG340" s="13">
        <f t="shared" si="79"/>
        <v>0</v>
      </c>
    </row>
    <row r="341" spans="1:33" x14ac:dyDescent="0.3">
      <c r="A341" s="35" t="s">
        <v>28</v>
      </c>
      <c r="B341" s="36">
        <f>J341+L341+N341+P341+R341+T341+V341+X341+Z341+AB341+AD341+H341</f>
        <v>0</v>
      </c>
      <c r="C341" s="37">
        <f>SUM(H341)</f>
        <v>0</v>
      </c>
      <c r="D341" s="38">
        <f>E341</f>
        <v>0</v>
      </c>
      <c r="E341" s="37">
        <f>SUM(I341,K341,M341,O341,Q341,S341,U341,W341,Y341,AA341,AC341,AE341)</f>
        <v>0</v>
      </c>
      <c r="F341" s="36">
        <f>IFERROR(E341/B341*100,0)</f>
        <v>0</v>
      </c>
      <c r="G341" s="36">
        <f>IFERROR(E341/C341*100,0)</f>
        <v>0</v>
      </c>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3"/>
      <c r="AG341" s="13">
        <f t="shared" si="79"/>
        <v>0</v>
      </c>
    </row>
    <row r="342" spans="1:33" x14ac:dyDescent="0.3">
      <c r="A342" s="35" t="s">
        <v>29</v>
      </c>
      <c r="B342" s="36">
        <f t="shared" ref="B342:B343" si="196">J342+L342+N342+P342+R342+T342+V342+X342+Z342+AB342+AD342+H342</f>
        <v>2189</v>
      </c>
      <c r="C342" s="37">
        <f>H342+J342+L342+N342</f>
        <v>1829</v>
      </c>
      <c r="D342" s="38">
        <f>E342</f>
        <v>1549</v>
      </c>
      <c r="E342" s="37">
        <f>SUM(I342,K342,M342,O342,Q342,S342,U342,W342,Y342,AA342,AC342,AE342)</f>
        <v>1549</v>
      </c>
      <c r="F342" s="36">
        <f>IFERROR(E342/B342*100,0)</f>
        <v>70.762905436272277</v>
      </c>
      <c r="G342" s="36">
        <f>IFERROR(E342/C342*100,0)</f>
        <v>84.691088026243847</v>
      </c>
      <c r="H342" s="22"/>
      <c r="I342" s="22"/>
      <c r="J342" s="22"/>
      <c r="K342" s="22"/>
      <c r="L342" s="22">
        <v>1829</v>
      </c>
      <c r="M342" s="22">
        <v>824</v>
      </c>
      <c r="N342" s="22"/>
      <c r="O342" s="22">
        <v>725</v>
      </c>
      <c r="P342" s="22"/>
      <c r="Q342" s="22"/>
      <c r="R342" s="22"/>
      <c r="S342" s="22"/>
      <c r="T342" s="22"/>
      <c r="U342" s="22"/>
      <c r="V342" s="22">
        <v>360</v>
      </c>
      <c r="W342" s="22"/>
      <c r="X342" s="22"/>
      <c r="Y342" s="22"/>
      <c r="Z342" s="22"/>
      <c r="AA342" s="22"/>
      <c r="AB342" s="22"/>
      <c r="AC342" s="22"/>
      <c r="AD342" s="22"/>
      <c r="AE342" s="22"/>
      <c r="AF342" s="23"/>
      <c r="AG342" s="13">
        <f t="shared" si="79"/>
        <v>0</v>
      </c>
    </row>
    <row r="343" spans="1:33" x14ac:dyDescent="0.3">
      <c r="A343" s="35" t="s">
        <v>30</v>
      </c>
      <c r="B343" s="36">
        <f t="shared" si="196"/>
        <v>0</v>
      </c>
      <c r="C343" s="37">
        <f>SUM(H343)</f>
        <v>0</v>
      </c>
      <c r="D343" s="38">
        <f>E343</f>
        <v>0</v>
      </c>
      <c r="E343" s="37">
        <f>SUM(I343,K343,M343,O343,Q343,S343,U343,W343,Y343,AA343,AC343,AE343)</f>
        <v>0</v>
      </c>
      <c r="F343" s="36">
        <f>IFERROR(E343/B343*100,0)</f>
        <v>0</v>
      </c>
      <c r="G343" s="36">
        <f>IFERROR(E343/C343*100,0)</f>
        <v>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3"/>
      <c r="AG343" s="13">
        <f t="shared" si="79"/>
        <v>0</v>
      </c>
    </row>
    <row r="344" spans="1:33" x14ac:dyDescent="0.3">
      <c r="A344" s="35" t="s">
        <v>31</v>
      </c>
      <c r="B344" s="36"/>
      <c r="C344" s="37"/>
      <c r="D344" s="38"/>
      <c r="E344" s="37"/>
      <c r="F344" s="36"/>
      <c r="G344" s="36"/>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3"/>
      <c r="AG344" s="13">
        <f t="shared" si="79"/>
        <v>0</v>
      </c>
    </row>
    <row r="345" spans="1:33" ht="40.5" customHeight="1" x14ac:dyDescent="0.3">
      <c r="A345" s="19" t="s">
        <v>95</v>
      </c>
      <c r="B345" s="79"/>
      <c r="C345" s="21"/>
      <c r="D345" s="21"/>
      <c r="E345" s="21"/>
      <c r="F345" s="21"/>
      <c r="G345" s="21"/>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3"/>
      <c r="AG345" s="13">
        <f t="shared" si="79"/>
        <v>0</v>
      </c>
    </row>
    <row r="346" spans="1:33" x14ac:dyDescent="0.3">
      <c r="A346" s="59" t="s">
        <v>27</v>
      </c>
      <c r="B346" s="58">
        <f>B348+B349+B347+B350</f>
        <v>4386.1000000000004</v>
      </c>
      <c r="C346" s="58">
        <f>C348+C349+C347+C350</f>
        <v>0</v>
      </c>
      <c r="D346" s="80">
        <f>D348+D349+D347+D350</f>
        <v>0</v>
      </c>
      <c r="E346" s="58">
        <f>E348+E349+E347+E350</f>
        <v>0</v>
      </c>
      <c r="F346" s="58">
        <f>IFERROR(E346/B346*100,0)</f>
        <v>0</v>
      </c>
      <c r="G346" s="58">
        <f>IFERROR(E346/C346*100,0)</f>
        <v>0</v>
      </c>
      <c r="H346" s="58">
        <f t="shared" ref="H346:AE346" si="197">H348+H349+H347+H350</f>
        <v>0</v>
      </c>
      <c r="I346" s="58">
        <f t="shared" si="197"/>
        <v>0</v>
      </c>
      <c r="J346" s="58">
        <f t="shared" si="197"/>
        <v>0</v>
      </c>
      <c r="K346" s="58">
        <f t="shared" si="197"/>
        <v>0</v>
      </c>
      <c r="L346" s="58">
        <f t="shared" si="197"/>
        <v>0</v>
      </c>
      <c r="M346" s="58">
        <f t="shared" si="197"/>
        <v>0</v>
      </c>
      <c r="N346" s="58">
        <f t="shared" si="197"/>
        <v>0</v>
      </c>
      <c r="O346" s="58">
        <f t="shared" si="197"/>
        <v>0</v>
      </c>
      <c r="P346" s="58">
        <f t="shared" si="197"/>
        <v>0</v>
      </c>
      <c r="Q346" s="58">
        <f t="shared" si="197"/>
        <v>0</v>
      </c>
      <c r="R346" s="58">
        <f t="shared" si="197"/>
        <v>0</v>
      </c>
      <c r="S346" s="58">
        <f t="shared" si="197"/>
        <v>0</v>
      </c>
      <c r="T346" s="58">
        <f t="shared" si="197"/>
        <v>0</v>
      </c>
      <c r="U346" s="58">
        <f t="shared" si="197"/>
        <v>0</v>
      </c>
      <c r="V346" s="58">
        <f t="shared" si="197"/>
        <v>0</v>
      </c>
      <c r="W346" s="58">
        <f t="shared" si="197"/>
        <v>0</v>
      </c>
      <c r="X346" s="58">
        <f t="shared" si="197"/>
        <v>0</v>
      </c>
      <c r="Y346" s="58">
        <f t="shared" si="197"/>
        <v>0</v>
      </c>
      <c r="Z346" s="58">
        <f t="shared" si="197"/>
        <v>0</v>
      </c>
      <c r="AA346" s="58">
        <f t="shared" si="197"/>
        <v>0</v>
      </c>
      <c r="AB346" s="58">
        <f t="shared" si="197"/>
        <v>0</v>
      </c>
      <c r="AC346" s="58">
        <f t="shared" si="197"/>
        <v>0</v>
      </c>
      <c r="AD346" s="58">
        <f t="shared" si="197"/>
        <v>4386.1000000000004</v>
      </c>
      <c r="AE346" s="58">
        <f t="shared" si="197"/>
        <v>0</v>
      </c>
      <c r="AF346" s="23"/>
      <c r="AG346" s="13">
        <f t="shared" si="79"/>
        <v>0</v>
      </c>
    </row>
    <row r="347" spans="1:33" x14ac:dyDescent="0.3">
      <c r="A347" s="35" t="s">
        <v>28</v>
      </c>
      <c r="B347" s="36">
        <f t="shared" ref="B347:B349" si="198">J347+L347+N347+P347+R347+T347+V347+X347+Z347+AB347+AD347+H347</f>
        <v>0</v>
      </c>
      <c r="C347" s="37">
        <f>SUM(H347)</f>
        <v>0</v>
      </c>
      <c r="D347" s="38">
        <f>E347</f>
        <v>0</v>
      </c>
      <c r="E347" s="37">
        <f>SUM(I347,K347,M347,O347,Q347,S347,U347,W347,Y347,AA347,AC347,AE347)</f>
        <v>0</v>
      </c>
      <c r="F347" s="36">
        <f>IFERROR(E347/B347*100,0)</f>
        <v>0</v>
      </c>
      <c r="G347" s="36">
        <f>IFERROR(E347/C347*100,0)</f>
        <v>0</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3"/>
      <c r="AG347" s="13">
        <f t="shared" si="79"/>
        <v>0</v>
      </c>
    </row>
    <row r="348" spans="1:33" x14ac:dyDescent="0.3">
      <c r="A348" s="35" t="s">
        <v>29</v>
      </c>
      <c r="B348" s="36">
        <f t="shared" si="198"/>
        <v>0</v>
      </c>
      <c r="C348" s="37">
        <f>SUM(H348)</f>
        <v>0</v>
      </c>
      <c r="D348" s="38">
        <f>E348</f>
        <v>0</v>
      </c>
      <c r="E348" s="37">
        <f>SUM(I348,K348,M348,O348,Q348,S348,U348,W348,Y348,AA348,AC348,AE348)</f>
        <v>0</v>
      </c>
      <c r="F348" s="36">
        <f>IFERROR(E348/B348*100,0)</f>
        <v>0</v>
      </c>
      <c r="G348" s="36">
        <f>IFERROR(E348/C348*100,0)</f>
        <v>0</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3"/>
      <c r="AG348" s="13">
        <f t="shared" si="79"/>
        <v>0</v>
      </c>
    </row>
    <row r="349" spans="1:33" x14ac:dyDescent="0.3">
      <c r="A349" s="35" t="s">
        <v>30</v>
      </c>
      <c r="B349" s="20">
        <f t="shared" si="198"/>
        <v>4386.1000000000004</v>
      </c>
      <c r="C349" s="37">
        <f>SUM(H349)</f>
        <v>0</v>
      </c>
      <c r="D349" s="38">
        <f>E349</f>
        <v>0</v>
      </c>
      <c r="E349" s="37">
        <f>SUM(I349,K349,M349,O349,Q349,S349,U349,W349,Y349,AA349,AC349,AE349)</f>
        <v>0</v>
      </c>
      <c r="F349" s="36">
        <f>IFERROR(E349/B349*100,0)</f>
        <v>0</v>
      </c>
      <c r="G349" s="36">
        <f>IFERROR(E349/C349*100,0)</f>
        <v>0</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v>4386.1000000000004</v>
      </c>
      <c r="AE349" s="22"/>
      <c r="AF349" s="23"/>
      <c r="AG349" s="13">
        <f t="shared" si="79"/>
        <v>0</v>
      </c>
    </row>
    <row r="350" spans="1:33" x14ac:dyDescent="0.3">
      <c r="A350" s="35" t="s">
        <v>31</v>
      </c>
      <c r="B350" s="36"/>
      <c r="C350" s="37"/>
      <c r="D350" s="38"/>
      <c r="E350" s="37"/>
      <c r="F350" s="36"/>
      <c r="G350" s="36"/>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3"/>
      <c r="AG350" s="13">
        <f t="shared" si="79"/>
        <v>0</v>
      </c>
    </row>
    <row r="351" spans="1:33" x14ac:dyDescent="0.3">
      <c r="A351" s="94" t="s">
        <v>96</v>
      </c>
      <c r="B351" s="95">
        <f>B352+B353+B354+B355</f>
        <v>4815871.4195400001</v>
      </c>
      <c r="C351" s="96">
        <f>C352+C353+C354</f>
        <v>1226442.62882</v>
      </c>
      <c r="D351" s="96">
        <f>D352+D353+D354</f>
        <v>937957.97699999996</v>
      </c>
      <c r="E351" s="96">
        <f>E352+E353+E354</f>
        <v>937889.43499999994</v>
      </c>
      <c r="F351" s="96">
        <f t="shared" ref="F351:F365" si="199">IFERROR(E351/B351*100,0)</f>
        <v>19.474968355562634</v>
      </c>
      <c r="G351" s="96">
        <f t="shared" ref="G351:G365" si="200">IFERROR(E351/C351*100,0)</f>
        <v>76.472344727806274</v>
      </c>
      <c r="H351" s="96">
        <f t="shared" ref="H351:AE351" si="201">H352+H353+H354+H355</f>
        <v>257831.14190999995</v>
      </c>
      <c r="I351" s="96">
        <f t="shared" si="201"/>
        <v>109716.07</v>
      </c>
      <c r="J351" s="96">
        <f t="shared" si="201"/>
        <v>340210.04240999999</v>
      </c>
      <c r="K351" s="96">
        <f t="shared" si="201"/>
        <v>311065.93700000003</v>
      </c>
      <c r="L351" s="96">
        <f t="shared" si="201"/>
        <v>299972.96004999999</v>
      </c>
      <c r="M351" s="96">
        <f t="shared" si="201"/>
        <v>256481.05800000002</v>
      </c>
      <c r="N351" s="96">
        <f t="shared" si="201"/>
        <v>336167.08444999997</v>
      </c>
      <c r="O351" s="96">
        <f t="shared" si="201"/>
        <v>267967.36999999994</v>
      </c>
      <c r="P351" s="96">
        <f t="shared" si="201"/>
        <v>492764.05200999993</v>
      </c>
      <c r="Q351" s="96">
        <f t="shared" si="201"/>
        <v>0</v>
      </c>
      <c r="R351" s="96">
        <f t="shared" si="201"/>
        <v>282104.64208000002</v>
      </c>
      <c r="S351" s="96">
        <f t="shared" si="201"/>
        <v>0</v>
      </c>
      <c r="T351" s="96">
        <f t="shared" si="201"/>
        <v>215343.05479999998</v>
      </c>
      <c r="U351" s="96">
        <f t="shared" si="201"/>
        <v>0</v>
      </c>
      <c r="V351" s="96">
        <f t="shared" si="201"/>
        <v>128623.00444999998</v>
      </c>
      <c r="W351" s="96">
        <f t="shared" si="201"/>
        <v>0</v>
      </c>
      <c r="X351" s="97">
        <f t="shared" si="201"/>
        <v>175493.61574000001</v>
      </c>
      <c r="Y351" s="95">
        <f t="shared" si="201"/>
        <v>0</v>
      </c>
      <c r="Z351" s="97">
        <f t="shared" si="201"/>
        <v>185508.75851000001</v>
      </c>
      <c r="AA351" s="95">
        <f t="shared" si="201"/>
        <v>0</v>
      </c>
      <c r="AB351" s="97">
        <f t="shared" si="201"/>
        <v>697384.71514999995</v>
      </c>
      <c r="AC351" s="95">
        <f t="shared" si="201"/>
        <v>0</v>
      </c>
      <c r="AD351" s="97">
        <f t="shared" si="201"/>
        <v>1404468.3479800001</v>
      </c>
      <c r="AE351" s="95">
        <f t="shared" si="201"/>
        <v>0</v>
      </c>
      <c r="AF351" s="95"/>
      <c r="AG351" s="13">
        <f>B351-H351-J351-L351-N351-P351-R351-T351-V351-X351-Z351-AB351-AD351</f>
        <v>0</v>
      </c>
    </row>
    <row r="352" spans="1:33" x14ac:dyDescent="0.3">
      <c r="A352" s="98" t="s">
        <v>28</v>
      </c>
      <c r="B352" s="99">
        <f t="shared" ref="B352:E354" si="202">B13+B25+B32+B62+B80+B128+B149+B163+B175+B188+B206+B236+B256+B268+B275+B299+B335</f>
        <v>296796.00636999996</v>
      </c>
      <c r="C352" s="100">
        <f t="shared" si="202"/>
        <v>34565.816749999998</v>
      </c>
      <c r="D352" s="100">
        <f t="shared" si="202"/>
        <v>32587.3</v>
      </c>
      <c r="E352" s="100">
        <f t="shared" si="202"/>
        <v>32560.82</v>
      </c>
      <c r="F352" s="100">
        <f t="shared" si="199"/>
        <v>10.970774303279587</v>
      </c>
      <c r="G352" s="100">
        <f t="shared" si="200"/>
        <v>94.199481052331862</v>
      </c>
      <c r="H352" s="100">
        <f t="shared" ref="H352:AE352" si="203">H13+H25+H32+H62+H80+H128+H149+H163+H175+H188+H206+H236+H256+H268+H275+H299+H335</f>
        <v>5384.18</v>
      </c>
      <c r="I352" s="100">
        <f t="shared" si="203"/>
        <v>5314.2000000000007</v>
      </c>
      <c r="J352" s="100">
        <f t="shared" si="203"/>
        <v>6807.63</v>
      </c>
      <c r="K352" s="100">
        <f t="shared" si="203"/>
        <v>6685.9</v>
      </c>
      <c r="L352" s="100">
        <f t="shared" si="203"/>
        <v>7174.4</v>
      </c>
      <c r="M352" s="100">
        <f t="shared" si="203"/>
        <v>7158.7599999999993</v>
      </c>
      <c r="N352" s="100">
        <f t="shared" si="203"/>
        <v>15199.606749999999</v>
      </c>
      <c r="O352" s="100">
        <f t="shared" si="203"/>
        <v>13401.96</v>
      </c>
      <c r="P352" s="100">
        <f t="shared" si="203"/>
        <v>13168.085210000001</v>
      </c>
      <c r="Q352" s="100">
        <f t="shared" si="203"/>
        <v>0</v>
      </c>
      <c r="R352" s="100">
        <f t="shared" si="203"/>
        <v>20348.950199999999</v>
      </c>
      <c r="S352" s="100">
        <f t="shared" si="203"/>
        <v>0</v>
      </c>
      <c r="T352" s="100">
        <f t="shared" si="203"/>
        <v>235.32999999999998</v>
      </c>
      <c r="U352" s="100">
        <f t="shared" si="203"/>
        <v>0</v>
      </c>
      <c r="V352" s="100">
        <f t="shared" si="203"/>
        <v>1096.01</v>
      </c>
      <c r="W352" s="100">
        <f t="shared" si="203"/>
        <v>0</v>
      </c>
      <c r="X352" s="99">
        <f t="shared" si="203"/>
        <v>3920.4948999999997</v>
      </c>
      <c r="Y352" s="99">
        <f t="shared" si="203"/>
        <v>0</v>
      </c>
      <c r="Z352" s="99">
        <f t="shared" si="203"/>
        <v>6022.1016999999993</v>
      </c>
      <c r="AA352" s="99">
        <f t="shared" si="203"/>
        <v>0</v>
      </c>
      <c r="AB352" s="99">
        <f t="shared" si="203"/>
        <v>214731.40271999998</v>
      </c>
      <c r="AC352" s="99">
        <f t="shared" si="203"/>
        <v>0</v>
      </c>
      <c r="AD352" s="99">
        <f t="shared" si="203"/>
        <v>2707.8148900000001</v>
      </c>
      <c r="AE352" s="99">
        <f t="shared" si="203"/>
        <v>0</v>
      </c>
      <c r="AF352" s="99"/>
      <c r="AG352" s="13">
        <f t="shared" si="79"/>
        <v>8.6401996668428183E-12</v>
      </c>
    </row>
    <row r="353" spans="1:33" x14ac:dyDescent="0.3">
      <c r="A353" s="98" t="s">
        <v>29</v>
      </c>
      <c r="B353" s="99">
        <f t="shared" si="202"/>
        <v>3284282.3971400005</v>
      </c>
      <c r="C353" s="99">
        <f t="shared" si="202"/>
        <v>896151.29811999993</v>
      </c>
      <c r="D353" s="99">
        <f t="shared" si="202"/>
        <v>614565.37</v>
      </c>
      <c r="E353" s="99">
        <f t="shared" si="202"/>
        <v>614524.01</v>
      </c>
      <c r="F353" s="99">
        <f t="shared" si="199"/>
        <v>18.711058785174387</v>
      </c>
      <c r="G353" s="99">
        <f t="shared" si="200"/>
        <v>68.573689653653958</v>
      </c>
      <c r="H353" s="99">
        <f t="shared" ref="H353:AE353" si="204">H14+H26+H33+H63+H81+H129+H150+H164+H176+H189+H207+H237+H257+H269+H276+H300+H336</f>
        <v>181751.87999999998</v>
      </c>
      <c r="I353" s="99">
        <f t="shared" si="204"/>
        <v>39614.799999999996</v>
      </c>
      <c r="J353" s="99">
        <f t="shared" si="204"/>
        <v>240841.75979000004</v>
      </c>
      <c r="K353" s="99">
        <f t="shared" si="204"/>
        <v>212218.7</v>
      </c>
      <c r="L353" s="99">
        <f t="shared" si="204"/>
        <v>218725.58578999998</v>
      </c>
      <c r="M353" s="99">
        <f t="shared" si="204"/>
        <v>177509.57</v>
      </c>
      <c r="N353" s="99">
        <f t="shared" si="204"/>
        <v>254832.07253999996</v>
      </c>
      <c r="O353" s="99">
        <f t="shared" si="204"/>
        <v>185180.93999999997</v>
      </c>
      <c r="P353" s="99">
        <f t="shared" si="204"/>
        <v>406849.21255999996</v>
      </c>
      <c r="Q353" s="99">
        <f t="shared" si="204"/>
        <v>0</v>
      </c>
      <c r="R353" s="99">
        <f t="shared" si="204"/>
        <v>203254.32141</v>
      </c>
      <c r="S353" s="99">
        <f t="shared" si="204"/>
        <v>0</v>
      </c>
      <c r="T353" s="99">
        <f t="shared" si="204"/>
        <v>131136.27379000001</v>
      </c>
      <c r="U353" s="99">
        <f t="shared" si="204"/>
        <v>0</v>
      </c>
      <c r="V353" s="99">
        <f t="shared" si="204"/>
        <v>92614.768939999994</v>
      </c>
      <c r="W353" s="99">
        <f t="shared" si="204"/>
        <v>0</v>
      </c>
      <c r="X353" s="99">
        <f t="shared" si="204"/>
        <v>136201.89732000002</v>
      </c>
      <c r="Y353" s="99">
        <f t="shared" si="204"/>
        <v>0</v>
      </c>
      <c r="Z353" s="99">
        <f t="shared" si="204"/>
        <v>136745.35592</v>
      </c>
      <c r="AA353" s="99">
        <f t="shared" si="204"/>
        <v>0</v>
      </c>
      <c r="AB353" s="99">
        <f t="shared" si="204"/>
        <v>383639.38991999999</v>
      </c>
      <c r="AC353" s="99">
        <f t="shared" si="204"/>
        <v>0</v>
      </c>
      <c r="AD353" s="99">
        <f t="shared" si="204"/>
        <v>897689.87916000001</v>
      </c>
      <c r="AE353" s="99">
        <f t="shared" si="204"/>
        <v>0</v>
      </c>
      <c r="AF353" s="99"/>
      <c r="AG353" s="13">
        <f t="shared" si="79"/>
        <v>0</v>
      </c>
    </row>
    <row r="354" spans="1:33" x14ac:dyDescent="0.3">
      <c r="A354" s="98" t="s">
        <v>30</v>
      </c>
      <c r="B354" s="100">
        <f t="shared" si="202"/>
        <v>897304.01602999994</v>
      </c>
      <c r="C354" s="99">
        <f t="shared" si="202"/>
        <v>295725.51394999999</v>
      </c>
      <c r="D354" s="99">
        <f t="shared" si="202"/>
        <v>290805.30699999997</v>
      </c>
      <c r="E354" s="99">
        <f t="shared" si="202"/>
        <v>290804.60499999998</v>
      </c>
      <c r="F354" s="99">
        <f t="shared" si="199"/>
        <v>32.408704274681121</v>
      </c>
      <c r="G354" s="99">
        <f>IFERROR(E354/C354*100,0)</f>
        <v>98.335987692008203</v>
      </c>
      <c r="H354" s="99">
        <f t="shared" ref="H354:AE354" si="205">H15+H27+H34+H64+H82+H130+H151+H165+H177+H190+H208+H238+H258+H270+H277+H301+H337</f>
        <v>70695.081909999994</v>
      </c>
      <c r="I354" s="99">
        <f t="shared" si="205"/>
        <v>64787.07</v>
      </c>
      <c r="J354" s="99">
        <f t="shared" si="205"/>
        <v>92560.652619999979</v>
      </c>
      <c r="K354" s="99">
        <f t="shared" si="205"/>
        <v>92161.337</v>
      </c>
      <c r="L354" s="99">
        <f t="shared" si="205"/>
        <v>70842.974259999988</v>
      </c>
      <c r="M354" s="99">
        <f t="shared" si="205"/>
        <v>68582.728000000003</v>
      </c>
      <c r="N354" s="99">
        <f t="shared" si="205"/>
        <v>61842.905160000009</v>
      </c>
      <c r="O354" s="99">
        <f t="shared" si="205"/>
        <v>65273.469999999994</v>
      </c>
      <c r="P354" s="99">
        <f t="shared" si="205"/>
        <v>67046.754239999995</v>
      </c>
      <c r="Q354" s="99">
        <f t="shared" si="205"/>
        <v>0</v>
      </c>
      <c r="R354" s="99">
        <f t="shared" si="205"/>
        <v>58501.370470000002</v>
      </c>
      <c r="S354" s="99">
        <f t="shared" si="205"/>
        <v>0</v>
      </c>
      <c r="T354" s="99">
        <f t="shared" si="205"/>
        <v>83971.45100999999</v>
      </c>
      <c r="U354" s="99">
        <f t="shared" si="205"/>
        <v>0</v>
      </c>
      <c r="V354" s="99">
        <f t="shared" si="205"/>
        <v>34912.225509999997</v>
      </c>
      <c r="W354" s="99">
        <f t="shared" si="205"/>
        <v>0</v>
      </c>
      <c r="X354" s="99">
        <f t="shared" si="205"/>
        <v>35371.22352</v>
      </c>
      <c r="Y354" s="99">
        <f t="shared" si="205"/>
        <v>0</v>
      </c>
      <c r="Z354" s="99">
        <f t="shared" si="205"/>
        <v>42741.300889999999</v>
      </c>
      <c r="AA354" s="99">
        <f t="shared" si="205"/>
        <v>0</v>
      </c>
      <c r="AB354" s="99">
        <f t="shared" si="205"/>
        <v>88955.982509999987</v>
      </c>
      <c r="AC354" s="99">
        <f t="shared" si="205"/>
        <v>0</v>
      </c>
      <c r="AD354" s="99">
        <f t="shared" si="205"/>
        <v>189862.09392999997</v>
      </c>
      <c r="AE354" s="99">
        <f t="shared" si="205"/>
        <v>0</v>
      </c>
      <c r="AF354" s="99"/>
      <c r="AG354" s="13">
        <f t="shared" si="79"/>
        <v>0</v>
      </c>
    </row>
    <row r="355" spans="1:33" x14ac:dyDescent="0.3">
      <c r="A355" s="101" t="s">
        <v>31</v>
      </c>
      <c r="B355" s="100">
        <f>H355+J355+L355+N355+P355+R355+T355+V355+X355+AB355+AD355</f>
        <v>337489</v>
      </c>
      <c r="C355" s="99">
        <f>C16+C28+C35+C65+C83+C131+C152+C166+C178+C191+C209+C239+C259+C271+C278+C302+C338</f>
        <v>7522.5</v>
      </c>
      <c r="D355" s="99">
        <f>D16+D28+D35+D65+D83+D131+D152+D166+D178+D191+D209+D239+D259+D271+D278+D302+D338</f>
        <v>7341</v>
      </c>
      <c r="E355" s="99">
        <f>E16+E28+E35+E65+E83+E131+E152+E166+E178+E191+E209+E239+E259+E271+E278+E302+E338</f>
        <v>7341</v>
      </c>
      <c r="F355" s="99">
        <f t="shared" si="199"/>
        <v>2.1751820059320455</v>
      </c>
      <c r="G355" s="99">
        <f t="shared" si="200"/>
        <v>97.587238285144565</v>
      </c>
      <c r="H355" s="99">
        <f t="shared" ref="H355:AE355" si="206">H16+H28+H35+H65+H83+H131+H152+H166+H178+H191+H209+H239+H259+H271+H278+H302+H338</f>
        <v>0</v>
      </c>
      <c r="I355" s="99">
        <f t="shared" si="206"/>
        <v>0</v>
      </c>
      <c r="J355" s="99">
        <f t="shared" si="206"/>
        <v>0</v>
      </c>
      <c r="K355" s="99">
        <f t="shared" si="206"/>
        <v>0</v>
      </c>
      <c r="L355" s="99">
        <f t="shared" si="206"/>
        <v>3230</v>
      </c>
      <c r="M355" s="99">
        <f t="shared" si="206"/>
        <v>3230</v>
      </c>
      <c r="N355" s="99">
        <f t="shared" si="206"/>
        <v>4292.5</v>
      </c>
      <c r="O355" s="99">
        <f t="shared" si="206"/>
        <v>4111</v>
      </c>
      <c r="P355" s="99">
        <f t="shared" si="206"/>
        <v>5700</v>
      </c>
      <c r="Q355" s="99">
        <f t="shared" si="206"/>
        <v>0</v>
      </c>
      <c r="R355" s="99">
        <f t="shared" si="206"/>
        <v>0</v>
      </c>
      <c r="S355" s="99">
        <f t="shared" si="206"/>
        <v>0</v>
      </c>
      <c r="T355" s="99">
        <f t="shared" si="206"/>
        <v>0</v>
      </c>
      <c r="U355" s="99">
        <f t="shared" si="206"/>
        <v>0</v>
      </c>
      <c r="V355" s="99">
        <f t="shared" si="206"/>
        <v>0</v>
      </c>
      <c r="W355" s="99">
        <f t="shared" si="206"/>
        <v>0</v>
      </c>
      <c r="X355" s="99">
        <f t="shared" si="206"/>
        <v>0</v>
      </c>
      <c r="Y355" s="99">
        <f t="shared" si="206"/>
        <v>0</v>
      </c>
      <c r="Z355" s="99">
        <f t="shared" si="206"/>
        <v>0</v>
      </c>
      <c r="AA355" s="99">
        <f t="shared" si="206"/>
        <v>0</v>
      </c>
      <c r="AB355" s="99">
        <f t="shared" si="206"/>
        <v>10057.94</v>
      </c>
      <c r="AC355" s="99">
        <f t="shared" si="206"/>
        <v>0</v>
      </c>
      <c r="AD355" s="99">
        <f t="shared" si="206"/>
        <v>314208.56</v>
      </c>
      <c r="AE355" s="99">
        <f t="shared" si="206"/>
        <v>0</v>
      </c>
      <c r="AF355" s="99"/>
      <c r="AG355" s="13">
        <f t="shared" si="79"/>
        <v>0</v>
      </c>
    </row>
    <row r="356" spans="1:33" ht="37.5" x14ac:dyDescent="0.3">
      <c r="A356" s="94" t="s">
        <v>97</v>
      </c>
      <c r="B356" s="95">
        <f>B357+B358+B359+B360</f>
        <v>1652524.33449</v>
      </c>
      <c r="C356" s="95">
        <f>C357+C358+C359</f>
        <v>535.65300000000002</v>
      </c>
      <c r="D356" s="95">
        <f>D357+D358+D359</f>
        <v>535.65</v>
      </c>
      <c r="E356" s="95">
        <f>E357+E358+E359</f>
        <v>467.10799999999995</v>
      </c>
      <c r="F356" s="95">
        <f t="shared" si="199"/>
        <v>2.8266331106353008E-2</v>
      </c>
      <c r="G356" s="95">
        <f t="shared" si="200"/>
        <v>87.203469410233851</v>
      </c>
      <c r="H356" s="95">
        <f t="shared" ref="H356:AE356" si="207">H357+H358+H359+H360</f>
        <v>2</v>
      </c>
      <c r="I356" s="95">
        <f t="shared" si="207"/>
        <v>2</v>
      </c>
      <c r="J356" s="95">
        <f t="shared" si="207"/>
        <v>262.52300000000002</v>
      </c>
      <c r="K356" s="95">
        <f t="shared" si="207"/>
        <v>262.57</v>
      </c>
      <c r="L356" s="95">
        <f t="shared" si="207"/>
        <v>178.89000000000001</v>
      </c>
      <c r="M356" s="95">
        <f t="shared" si="207"/>
        <v>178.05799999999999</v>
      </c>
      <c r="N356" s="95">
        <f t="shared" si="207"/>
        <v>92.240000000000009</v>
      </c>
      <c r="O356" s="95">
        <f t="shared" si="207"/>
        <v>24.48</v>
      </c>
      <c r="P356" s="95">
        <f t="shared" si="207"/>
        <v>176.8364</v>
      </c>
      <c r="Q356" s="95">
        <f t="shared" si="207"/>
        <v>0</v>
      </c>
      <c r="R356" s="95">
        <f t="shared" si="207"/>
        <v>25337.658229999997</v>
      </c>
      <c r="S356" s="95">
        <f t="shared" si="207"/>
        <v>0</v>
      </c>
      <c r="T356" s="95">
        <f t="shared" si="207"/>
        <v>58.274999999999999</v>
      </c>
      <c r="U356" s="95">
        <f t="shared" si="207"/>
        <v>0</v>
      </c>
      <c r="V356" s="95">
        <f t="shared" si="207"/>
        <v>173.86515</v>
      </c>
      <c r="W356" s="95">
        <f t="shared" si="207"/>
        <v>0</v>
      </c>
      <c r="X356" s="95">
        <f t="shared" si="207"/>
        <v>98.430229999999995</v>
      </c>
      <c r="Y356" s="95">
        <f t="shared" si="207"/>
        <v>0</v>
      </c>
      <c r="Z356" s="95">
        <f t="shared" si="207"/>
        <v>100.69023</v>
      </c>
      <c r="AA356" s="95">
        <f t="shared" si="207"/>
        <v>0</v>
      </c>
      <c r="AB356" s="95">
        <f t="shared" si="207"/>
        <v>532266.03224999993</v>
      </c>
      <c r="AC356" s="95">
        <f t="shared" si="207"/>
        <v>0</v>
      </c>
      <c r="AD356" s="95">
        <f t="shared" si="207"/>
        <v>1093776.8940000001</v>
      </c>
      <c r="AE356" s="95">
        <f t="shared" si="207"/>
        <v>0</v>
      </c>
      <c r="AF356" s="95"/>
      <c r="AG356" s="13">
        <f t="shared" si="79"/>
        <v>0</v>
      </c>
    </row>
    <row r="357" spans="1:33" x14ac:dyDescent="0.3">
      <c r="A357" s="98" t="s">
        <v>28</v>
      </c>
      <c r="B357" s="99">
        <f t="shared" ref="B357:E360" si="208">B13+B25+B163+B175+B256+B268</f>
        <v>222131.40402999998</v>
      </c>
      <c r="C357" s="99">
        <f t="shared" si="208"/>
        <v>149.39000000000001</v>
      </c>
      <c r="D357" s="99">
        <f t="shared" si="208"/>
        <v>149.39000000000001</v>
      </c>
      <c r="E357" s="99">
        <f t="shared" si="208"/>
        <v>122.91</v>
      </c>
      <c r="F357" s="99">
        <f t="shared" si="199"/>
        <v>5.5332113231229739E-2</v>
      </c>
      <c r="G357" s="99">
        <f t="shared" si="200"/>
        <v>82.274583305442121</v>
      </c>
      <c r="H357" s="99">
        <f t="shared" ref="H357:AE357" si="209">H13+H25+H163+H175+H256+H268</f>
        <v>0</v>
      </c>
      <c r="I357" s="99">
        <f t="shared" si="209"/>
        <v>0</v>
      </c>
      <c r="J357" s="99">
        <f t="shared" si="209"/>
        <v>47.78</v>
      </c>
      <c r="K357" s="99">
        <f t="shared" si="209"/>
        <v>47.9</v>
      </c>
      <c r="L357" s="99">
        <f t="shared" si="209"/>
        <v>65.98</v>
      </c>
      <c r="M357" s="99">
        <f t="shared" si="209"/>
        <v>65.86</v>
      </c>
      <c r="N357" s="99">
        <f t="shared" si="209"/>
        <v>35.630000000000003</v>
      </c>
      <c r="O357" s="99">
        <f t="shared" si="209"/>
        <v>9.15</v>
      </c>
      <c r="P357" s="99">
        <f t="shared" si="209"/>
        <v>68.342010000000002</v>
      </c>
      <c r="Q357" s="99">
        <f t="shared" si="209"/>
        <v>0</v>
      </c>
      <c r="R357" s="99">
        <f t="shared" si="209"/>
        <v>10259.89</v>
      </c>
      <c r="S357" s="99">
        <f t="shared" si="209"/>
        <v>0</v>
      </c>
      <c r="T357" s="99">
        <f t="shared" si="209"/>
        <v>22.51</v>
      </c>
      <c r="U357" s="99">
        <f t="shared" si="209"/>
        <v>0</v>
      </c>
      <c r="V357" s="99">
        <f t="shared" si="209"/>
        <v>28.52</v>
      </c>
      <c r="W357" s="99">
        <f t="shared" si="209"/>
        <v>0</v>
      </c>
      <c r="X357" s="99">
        <f t="shared" si="209"/>
        <v>38</v>
      </c>
      <c r="Y357" s="99">
        <f t="shared" si="209"/>
        <v>0</v>
      </c>
      <c r="Z357" s="99">
        <f t="shared" si="209"/>
        <v>38.03</v>
      </c>
      <c r="AA357" s="99">
        <f t="shared" si="209"/>
        <v>0</v>
      </c>
      <c r="AB357" s="99">
        <f t="shared" si="209"/>
        <v>211492.41202000002</v>
      </c>
      <c r="AC357" s="99">
        <f t="shared" si="209"/>
        <v>0</v>
      </c>
      <c r="AD357" s="99">
        <f t="shared" si="209"/>
        <v>34.31</v>
      </c>
      <c r="AE357" s="99">
        <f t="shared" si="209"/>
        <v>0</v>
      </c>
      <c r="AF357" s="99"/>
      <c r="AG357" s="13">
        <f t="shared" si="79"/>
        <v>-3.1434410630026832E-11</v>
      </c>
    </row>
    <row r="358" spans="1:33" x14ac:dyDescent="0.3">
      <c r="A358" s="98" t="s">
        <v>29</v>
      </c>
      <c r="B358" s="99">
        <f t="shared" si="208"/>
        <v>931573.69845999999</v>
      </c>
      <c r="C358" s="99">
        <f t="shared" si="208"/>
        <v>233.61</v>
      </c>
      <c r="D358" s="99">
        <f t="shared" si="208"/>
        <v>233.61</v>
      </c>
      <c r="E358" s="99">
        <f t="shared" si="208"/>
        <v>192.25</v>
      </c>
      <c r="F358" s="99">
        <f t="shared" si="199"/>
        <v>2.0637121927960363E-2</v>
      </c>
      <c r="G358" s="99">
        <f t="shared" si="200"/>
        <v>82.295278455545557</v>
      </c>
      <c r="H358" s="99">
        <f t="shared" ref="H358:AE358" si="210">H14+H26+H164+H176+H257+H269</f>
        <v>0</v>
      </c>
      <c r="I358" s="99">
        <f t="shared" si="210"/>
        <v>0</v>
      </c>
      <c r="J358" s="99">
        <f t="shared" si="210"/>
        <v>74.73</v>
      </c>
      <c r="K358" s="99">
        <f t="shared" si="210"/>
        <v>74.7</v>
      </c>
      <c r="L358" s="99">
        <f t="shared" si="210"/>
        <v>103.2</v>
      </c>
      <c r="M358" s="99">
        <f t="shared" si="210"/>
        <v>103.21</v>
      </c>
      <c r="N358" s="99">
        <f t="shared" si="210"/>
        <v>55.68</v>
      </c>
      <c r="O358" s="99">
        <f t="shared" si="210"/>
        <v>14.34</v>
      </c>
      <c r="P358" s="99">
        <f t="shared" si="210"/>
        <v>106.77439</v>
      </c>
      <c r="Q358" s="99">
        <f t="shared" si="210"/>
        <v>0</v>
      </c>
      <c r="R358" s="99">
        <f t="shared" si="210"/>
        <v>12552.86023</v>
      </c>
      <c r="S358" s="99">
        <f t="shared" si="210"/>
        <v>0</v>
      </c>
      <c r="T358" s="99">
        <f t="shared" si="210"/>
        <v>35.21</v>
      </c>
      <c r="U358" s="99">
        <f t="shared" si="210"/>
        <v>0</v>
      </c>
      <c r="V358" s="99">
        <f t="shared" si="210"/>
        <v>44.603149999999999</v>
      </c>
      <c r="W358" s="99">
        <f t="shared" si="210"/>
        <v>0</v>
      </c>
      <c r="X358" s="99">
        <f t="shared" si="210"/>
        <v>59.430230000000002</v>
      </c>
      <c r="Y358" s="99">
        <f t="shared" si="210"/>
        <v>0</v>
      </c>
      <c r="Z358" s="99">
        <f t="shared" si="210"/>
        <v>59.430230000000002</v>
      </c>
      <c r="AA358" s="99">
        <f t="shared" si="210"/>
        <v>0</v>
      </c>
      <c r="AB358" s="99">
        <f t="shared" si="210"/>
        <v>258503.70022999999</v>
      </c>
      <c r="AC358" s="99">
        <f t="shared" si="210"/>
        <v>0</v>
      </c>
      <c r="AD358" s="99">
        <f t="shared" si="210"/>
        <v>659978.08000000007</v>
      </c>
      <c r="AE358" s="99">
        <f t="shared" si="210"/>
        <v>0</v>
      </c>
      <c r="AF358" s="99"/>
      <c r="AG358" s="13">
        <f t="shared" si="79"/>
        <v>0</v>
      </c>
    </row>
    <row r="359" spans="1:33" x14ac:dyDescent="0.3">
      <c r="A359" s="98" t="s">
        <v>30</v>
      </c>
      <c r="B359" s="99">
        <f t="shared" si="208"/>
        <v>177030.23199999999</v>
      </c>
      <c r="C359" s="99">
        <f t="shared" si="208"/>
        <v>152.65299999999999</v>
      </c>
      <c r="D359" s="99">
        <f t="shared" si="208"/>
        <v>152.65</v>
      </c>
      <c r="E359" s="99">
        <f t="shared" si="208"/>
        <v>151.94800000000001</v>
      </c>
      <c r="F359" s="99">
        <f t="shared" si="199"/>
        <v>8.5831667440847068E-2</v>
      </c>
      <c r="G359" s="99">
        <f t="shared" si="200"/>
        <v>99.538168263971244</v>
      </c>
      <c r="H359" s="99">
        <f t="shared" ref="H359:AE359" si="211">H15+H27+H165+H177+H258+H270</f>
        <v>2</v>
      </c>
      <c r="I359" s="99">
        <f t="shared" si="211"/>
        <v>2</v>
      </c>
      <c r="J359" s="99">
        <f t="shared" si="211"/>
        <v>140.01300000000001</v>
      </c>
      <c r="K359" s="99">
        <f t="shared" si="211"/>
        <v>139.97</v>
      </c>
      <c r="L359" s="99">
        <f t="shared" si="211"/>
        <v>9.7100000000000009</v>
      </c>
      <c r="M359" s="99">
        <f t="shared" si="211"/>
        <v>8.9879999999999995</v>
      </c>
      <c r="N359" s="99">
        <f t="shared" si="211"/>
        <v>0.93</v>
      </c>
      <c r="O359" s="99">
        <f t="shared" si="211"/>
        <v>0.99</v>
      </c>
      <c r="P359" s="99">
        <f t="shared" si="211"/>
        <v>1.72</v>
      </c>
      <c r="Q359" s="99">
        <f t="shared" si="211"/>
        <v>0</v>
      </c>
      <c r="R359" s="99">
        <f t="shared" si="211"/>
        <v>2524.9079999999999</v>
      </c>
      <c r="S359" s="99">
        <f t="shared" si="211"/>
        <v>0</v>
      </c>
      <c r="T359" s="99">
        <f t="shared" si="211"/>
        <v>0.55500000000000005</v>
      </c>
      <c r="U359" s="99">
        <f t="shared" si="211"/>
        <v>0</v>
      </c>
      <c r="V359" s="99">
        <f t="shared" si="211"/>
        <v>100.742</v>
      </c>
      <c r="W359" s="99">
        <f t="shared" si="211"/>
        <v>0</v>
      </c>
      <c r="X359" s="99">
        <f t="shared" si="211"/>
        <v>1</v>
      </c>
      <c r="Y359" s="99">
        <f t="shared" si="211"/>
        <v>0</v>
      </c>
      <c r="Z359" s="99">
        <f t="shared" si="211"/>
        <v>3.23</v>
      </c>
      <c r="AA359" s="99">
        <f t="shared" si="211"/>
        <v>0</v>
      </c>
      <c r="AB359" s="99">
        <f t="shared" si="211"/>
        <v>52211.98</v>
      </c>
      <c r="AC359" s="99">
        <f t="shared" si="211"/>
        <v>0</v>
      </c>
      <c r="AD359" s="99">
        <f t="shared" si="211"/>
        <v>122033.444</v>
      </c>
      <c r="AE359" s="99">
        <f t="shared" si="211"/>
        <v>0</v>
      </c>
      <c r="AF359" s="99"/>
      <c r="AG359" s="13">
        <f t="shared" ref="AG359:AG370" si="212">B359-H359-J359-L359-N359-P359-R359-T359-V359-X359-Z359-AB359-AD359</f>
        <v>0</v>
      </c>
    </row>
    <row r="360" spans="1:33" x14ac:dyDescent="0.3">
      <c r="A360" s="101" t="s">
        <v>31</v>
      </c>
      <c r="B360" s="99">
        <f t="shared" si="208"/>
        <v>321789</v>
      </c>
      <c r="C360" s="99">
        <f t="shared" si="208"/>
        <v>0</v>
      </c>
      <c r="D360" s="99">
        <f t="shared" si="208"/>
        <v>0</v>
      </c>
      <c r="E360" s="99">
        <f t="shared" si="208"/>
        <v>0</v>
      </c>
      <c r="F360" s="99">
        <f t="shared" si="199"/>
        <v>0</v>
      </c>
      <c r="G360" s="99">
        <f t="shared" si="200"/>
        <v>0</v>
      </c>
      <c r="H360" s="99">
        <f t="shared" ref="H360:AE360" si="213">H16+H28+H166+H178+H259+H271</f>
        <v>0</v>
      </c>
      <c r="I360" s="99">
        <f t="shared" si="213"/>
        <v>0</v>
      </c>
      <c r="J360" s="99">
        <f t="shared" si="213"/>
        <v>0</v>
      </c>
      <c r="K360" s="99">
        <f t="shared" si="213"/>
        <v>0</v>
      </c>
      <c r="L360" s="99">
        <f t="shared" si="213"/>
        <v>0</v>
      </c>
      <c r="M360" s="99">
        <f t="shared" si="213"/>
        <v>0</v>
      </c>
      <c r="N360" s="99">
        <f t="shared" si="213"/>
        <v>0</v>
      </c>
      <c r="O360" s="99">
        <f t="shared" si="213"/>
        <v>0</v>
      </c>
      <c r="P360" s="99">
        <f t="shared" si="213"/>
        <v>0</v>
      </c>
      <c r="Q360" s="99">
        <f t="shared" si="213"/>
        <v>0</v>
      </c>
      <c r="R360" s="99">
        <f t="shared" si="213"/>
        <v>0</v>
      </c>
      <c r="S360" s="99">
        <f t="shared" si="213"/>
        <v>0</v>
      </c>
      <c r="T360" s="99">
        <f t="shared" si="213"/>
        <v>0</v>
      </c>
      <c r="U360" s="99">
        <f t="shared" si="213"/>
        <v>0</v>
      </c>
      <c r="V360" s="99">
        <f t="shared" si="213"/>
        <v>0</v>
      </c>
      <c r="W360" s="99">
        <f t="shared" si="213"/>
        <v>0</v>
      </c>
      <c r="X360" s="99">
        <f t="shared" si="213"/>
        <v>0</v>
      </c>
      <c r="Y360" s="99">
        <f t="shared" si="213"/>
        <v>0</v>
      </c>
      <c r="Z360" s="99">
        <f t="shared" si="213"/>
        <v>0</v>
      </c>
      <c r="AA360" s="99">
        <f t="shared" si="213"/>
        <v>0</v>
      </c>
      <c r="AB360" s="99">
        <f t="shared" si="213"/>
        <v>10057.94</v>
      </c>
      <c r="AC360" s="99">
        <f t="shared" si="213"/>
        <v>0</v>
      </c>
      <c r="AD360" s="99">
        <f t="shared" si="213"/>
        <v>311731.06</v>
      </c>
      <c r="AE360" s="99">
        <f t="shared" si="213"/>
        <v>0</v>
      </c>
      <c r="AF360" s="99"/>
      <c r="AG360" s="13">
        <f t="shared" si="212"/>
        <v>0</v>
      </c>
    </row>
    <row r="361" spans="1:33" ht="37.5" x14ac:dyDescent="0.3">
      <c r="A361" s="94" t="s">
        <v>98</v>
      </c>
      <c r="B361" s="95">
        <f>B362+B363+B364+B365</f>
        <v>3163347.0850500003</v>
      </c>
      <c r="C361" s="95">
        <f>C362+C363+C364</f>
        <v>1225906.9758199998</v>
      </c>
      <c r="D361" s="95">
        <f>D362+D363+D364</f>
        <v>937422.32700000005</v>
      </c>
      <c r="E361" s="95">
        <f>E362+E363+E364</f>
        <v>937422.32700000005</v>
      </c>
      <c r="F361" s="95">
        <f t="shared" si="199"/>
        <v>29.633875189676917</v>
      </c>
      <c r="G361" s="95">
        <f t="shared" si="200"/>
        <v>76.46765582461633</v>
      </c>
      <c r="H361" s="95">
        <f t="shared" ref="H361:AE361" si="214">H362+H363+H364+H365</f>
        <v>257829.14190999995</v>
      </c>
      <c r="I361" s="95">
        <f t="shared" si="214"/>
        <v>109714.07</v>
      </c>
      <c r="J361" s="95">
        <f t="shared" si="214"/>
        <v>339947.51941000001</v>
      </c>
      <c r="K361" s="95">
        <f t="shared" si="214"/>
        <v>310803.36699999997</v>
      </c>
      <c r="L361" s="95">
        <f t="shared" si="214"/>
        <v>299794.07004999998</v>
      </c>
      <c r="M361" s="95">
        <f t="shared" si="214"/>
        <v>256303</v>
      </c>
      <c r="N361" s="95">
        <f t="shared" si="214"/>
        <v>336074.84444999998</v>
      </c>
      <c r="O361" s="95">
        <f t="shared" si="214"/>
        <v>267942.88999999996</v>
      </c>
      <c r="P361" s="95">
        <f t="shared" si="214"/>
        <v>492587.21561000001</v>
      </c>
      <c r="Q361" s="95">
        <f t="shared" si="214"/>
        <v>0</v>
      </c>
      <c r="R361" s="95">
        <f t="shared" si="214"/>
        <v>256766.98385000002</v>
      </c>
      <c r="S361" s="95">
        <f t="shared" si="214"/>
        <v>0</v>
      </c>
      <c r="T361" s="95">
        <f t="shared" si="214"/>
        <v>215284.77980000002</v>
      </c>
      <c r="U361" s="95">
        <f t="shared" si="214"/>
        <v>0</v>
      </c>
      <c r="V361" s="95">
        <f t="shared" si="214"/>
        <v>128449.13930000001</v>
      </c>
      <c r="W361" s="95">
        <f t="shared" si="214"/>
        <v>0</v>
      </c>
      <c r="X361" s="95">
        <f t="shared" si="214"/>
        <v>175395.18551000001</v>
      </c>
      <c r="Y361" s="95">
        <f t="shared" si="214"/>
        <v>0</v>
      </c>
      <c r="Z361" s="95">
        <f t="shared" si="214"/>
        <v>185408.06828000001</v>
      </c>
      <c r="AA361" s="95">
        <f t="shared" si="214"/>
        <v>0</v>
      </c>
      <c r="AB361" s="95">
        <f t="shared" si="214"/>
        <v>165118.68289999999</v>
      </c>
      <c r="AC361" s="95">
        <f t="shared" si="214"/>
        <v>0</v>
      </c>
      <c r="AD361" s="95">
        <f t="shared" si="214"/>
        <v>310691.45397999999</v>
      </c>
      <c r="AE361" s="95">
        <f t="shared" si="214"/>
        <v>0</v>
      </c>
      <c r="AF361" s="95"/>
      <c r="AG361" s="13">
        <f t="shared" si="212"/>
        <v>5.8207660913467407E-10</v>
      </c>
    </row>
    <row r="362" spans="1:33" x14ac:dyDescent="0.3">
      <c r="A362" s="98" t="s">
        <v>28</v>
      </c>
      <c r="B362" s="99">
        <f t="shared" ref="B362:E364" si="215">B32+B62+B80+B128+B149+B188+B206+B236+B275+B299+B335</f>
        <v>74664.602339999998</v>
      </c>
      <c r="C362" s="99">
        <f t="shared" si="215"/>
        <v>34416.426749999999</v>
      </c>
      <c r="D362" s="99">
        <f t="shared" si="215"/>
        <v>32437.91</v>
      </c>
      <c r="E362" s="99">
        <f t="shared" si="215"/>
        <v>32437.91</v>
      </c>
      <c r="F362" s="99">
        <f t="shared" si="199"/>
        <v>43.444830593602546</v>
      </c>
      <c r="G362" s="99">
        <f t="shared" si="200"/>
        <v>94.25124297658239</v>
      </c>
      <c r="H362" s="99">
        <f t="shared" ref="H362:AE362" si="216">H32+H62+H80+H128+H149+H188+H206+H236+H275+H299+H335</f>
        <v>5384.18</v>
      </c>
      <c r="I362" s="99">
        <f t="shared" si="216"/>
        <v>5314.2000000000007</v>
      </c>
      <c r="J362" s="99">
        <f t="shared" si="216"/>
        <v>6759.85</v>
      </c>
      <c r="K362" s="99">
        <f t="shared" si="216"/>
        <v>6638</v>
      </c>
      <c r="L362" s="99">
        <f t="shared" si="216"/>
        <v>7108.42</v>
      </c>
      <c r="M362" s="99">
        <f t="shared" si="216"/>
        <v>7092.9</v>
      </c>
      <c r="N362" s="99">
        <f t="shared" si="216"/>
        <v>15163.97675</v>
      </c>
      <c r="O362" s="99">
        <f t="shared" si="216"/>
        <v>13392.81</v>
      </c>
      <c r="P362" s="99">
        <f t="shared" si="216"/>
        <v>13099.743200000001</v>
      </c>
      <c r="Q362" s="99">
        <f t="shared" si="216"/>
        <v>0</v>
      </c>
      <c r="R362" s="99">
        <f t="shared" si="216"/>
        <v>10089.0602</v>
      </c>
      <c r="S362" s="99">
        <f t="shared" si="216"/>
        <v>0</v>
      </c>
      <c r="T362" s="99">
        <f t="shared" si="216"/>
        <v>212.82</v>
      </c>
      <c r="U362" s="99">
        <f t="shared" si="216"/>
        <v>0</v>
      </c>
      <c r="V362" s="99">
        <f t="shared" si="216"/>
        <v>1067.49</v>
      </c>
      <c r="W362" s="99">
        <f t="shared" si="216"/>
        <v>0</v>
      </c>
      <c r="X362" s="99">
        <f t="shared" si="216"/>
        <v>3882.4948999999997</v>
      </c>
      <c r="Y362" s="99">
        <f t="shared" si="216"/>
        <v>0</v>
      </c>
      <c r="Z362" s="99">
        <f t="shared" si="216"/>
        <v>5984.0716999999995</v>
      </c>
      <c r="AA362" s="99">
        <f t="shared" si="216"/>
        <v>0</v>
      </c>
      <c r="AB362" s="99">
        <f t="shared" si="216"/>
        <v>3238.9906999999998</v>
      </c>
      <c r="AC362" s="99">
        <f t="shared" si="216"/>
        <v>0</v>
      </c>
      <c r="AD362" s="99">
        <f t="shared" si="216"/>
        <v>2673.5048900000002</v>
      </c>
      <c r="AE362" s="99">
        <f t="shared" si="216"/>
        <v>0</v>
      </c>
      <c r="AF362" s="99"/>
      <c r="AG362" s="13">
        <f t="shared" si="212"/>
        <v>-7.73070496506989E-12</v>
      </c>
    </row>
    <row r="363" spans="1:33" x14ac:dyDescent="0.3">
      <c r="A363" s="98" t="s">
        <v>29</v>
      </c>
      <c r="B363" s="99">
        <f t="shared" si="215"/>
        <v>2352708.6986800004</v>
      </c>
      <c r="C363" s="99">
        <f t="shared" si="215"/>
        <v>895917.68811999995</v>
      </c>
      <c r="D363" s="99">
        <f t="shared" si="215"/>
        <v>614331.76</v>
      </c>
      <c r="E363" s="99">
        <f t="shared" si="215"/>
        <v>614331.76</v>
      </c>
      <c r="F363" s="99">
        <f t="shared" si="199"/>
        <v>26.111679713883579</v>
      </c>
      <c r="G363" s="99">
        <f t="shared" si="200"/>
        <v>68.570111757601097</v>
      </c>
      <c r="H363" s="99">
        <f t="shared" ref="H363:AE363" si="217">H33+H63+H81+H129+H150+H189+H207+H237+H276+H300+H336</f>
        <v>181751.87999999998</v>
      </c>
      <c r="I363" s="99">
        <f t="shared" si="217"/>
        <v>39614.799999999996</v>
      </c>
      <c r="J363" s="99">
        <f t="shared" si="217"/>
        <v>240767.02979000003</v>
      </c>
      <c r="K363" s="99">
        <f t="shared" si="217"/>
        <v>212144</v>
      </c>
      <c r="L363" s="99">
        <f t="shared" si="217"/>
        <v>218622.38578999997</v>
      </c>
      <c r="M363" s="99">
        <f t="shared" si="217"/>
        <v>177406.36000000002</v>
      </c>
      <c r="N363" s="99">
        <f t="shared" si="217"/>
        <v>254776.39253999997</v>
      </c>
      <c r="O363" s="99">
        <f t="shared" si="217"/>
        <v>185166.59999999998</v>
      </c>
      <c r="P363" s="99">
        <f t="shared" si="217"/>
        <v>406742.43816999998</v>
      </c>
      <c r="Q363" s="99">
        <f t="shared" si="217"/>
        <v>0</v>
      </c>
      <c r="R363" s="99">
        <f t="shared" si="217"/>
        <v>190701.46118000001</v>
      </c>
      <c r="S363" s="99">
        <f t="shared" si="217"/>
        <v>0</v>
      </c>
      <c r="T363" s="99">
        <f t="shared" si="217"/>
        <v>131101.06379000001</v>
      </c>
      <c r="U363" s="99">
        <f t="shared" si="217"/>
        <v>0</v>
      </c>
      <c r="V363" s="99">
        <f t="shared" si="217"/>
        <v>92570.165789999999</v>
      </c>
      <c r="W363" s="99">
        <f t="shared" si="217"/>
        <v>0</v>
      </c>
      <c r="X363" s="99">
        <f t="shared" si="217"/>
        <v>136142.46709000002</v>
      </c>
      <c r="Y363" s="99">
        <f t="shared" si="217"/>
        <v>0</v>
      </c>
      <c r="Z363" s="99">
        <f t="shared" si="217"/>
        <v>136685.92569</v>
      </c>
      <c r="AA363" s="99">
        <f t="shared" si="217"/>
        <v>0</v>
      </c>
      <c r="AB363" s="99">
        <f t="shared" si="217"/>
        <v>125135.68969</v>
      </c>
      <c r="AC363" s="99">
        <f t="shared" si="217"/>
        <v>0</v>
      </c>
      <c r="AD363" s="99">
        <f t="shared" si="217"/>
        <v>237711.79916</v>
      </c>
      <c r="AE363" s="99">
        <f t="shared" si="217"/>
        <v>0</v>
      </c>
      <c r="AF363" s="99"/>
      <c r="AG363" s="13">
        <f t="shared" si="212"/>
        <v>4.9476511776447296E-10</v>
      </c>
    </row>
    <row r="364" spans="1:33" x14ac:dyDescent="0.3">
      <c r="A364" s="98" t="s">
        <v>30</v>
      </c>
      <c r="B364" s="99">
        <f t="shared" si="215"/>
        <v>720273.78402999986</v>
      </c>
      <c r="C364" s="99">
        <f t="shared" si="215"/>
        <v>295572.86095</v>
      </c>
      <c r="D364" s="99">
        <f t="shared" si="215"/>
        <v>290652.65699999995</v>
      </c>
      <c r="E364" s="99">
        <f t="shared" si="215"/>
        <v>290652.65699999995</v>
      </c>
      <c r="F364" s="99">
        <f t="shared" si="199"/>
        <v>40.353080098760621</v>
      </c>
      <c r="G364" s="99">
        <f t="shared" si="200"/>
        <v>98.335366807972136</v>
      </c>
      <c r="H364" s="99">
        <f t="shared" ref="H364:AE364" si="218">H34+H64+H82+H130+H151+H190+H208+H238+H277+H301+H337</f>
        <v>70693.081909999994</v>
      </c>
      <c r="I364" s="99">
        <f t="shared" si="218"/>
        <v>64785.07</v>
      </c>
      <c r="J364" s="99">
        <f t="shared" si="218"/>
        <v>92420.639619999973</v>
      </c>
      <c r="K364" s="99">
        <f t="shared" si="218"/>
        <v>92021.366999999998</v>
      </c>
      <c r="L364" s="99">
        <f t="shared" si="218"/>
        <v>70833.264259999996</v>
      </c>
      <c r="M364" s="99">
        <f t="shared" si="218"/>
        <v>68573.740000000005</v>
      </c>
      <c r="N364" s="99">
        <f t="shared" si="218"/>
        <v>61841.975160000009</v>
      </c>
      <c r="O364" s="99">
        <f t="shared" si="218"/>
        <v>65272.480000000003</v>
      </c>
      <c r="P364" s="99">
        <f t="shared" si="218"/>
        <v>67045.034239999994</v>
      </c>
      <c r="Q364" s="99">
        <f t="shared" si="218"/>
        <v>0</v>
      </c>
      <c r="R364" s="99">
        <f t="shared" si="218"/>
        <v>55976.462470000006</v>
      </c>
      <c r="S364" s="99">
        <f t="shared" si="218"/>
        <v>0</v>
      </c>
      <c r="T364" s="99">
        <f t="shared" si="218"/>
        <v>83970.896009999997</v>
      </c>
      <c r="U364" s="99">
        <f t="shared" si="218"/>
        <v>0</v>
      </c>
      <c r="V364" s="99">
        <f t="shared" si="218"/>
        <v>34811.483509999998</v>
      </c>
      <c r="W364" s="99">
        <f t="shared" si="218"/>
        <v>0</v>
      </c>
      <c r="X364" s="99">
        <f t="shared" si="218"/>
        <v>35370.22352</v>
      </c>
      <c r="Y364" s="99">
        <f t="shared" si="218"/>
        <v>0</v>
      </c>
      <c r="Z364" s="99">
        <f t="shared" si="218"/>
        <v>42738.070890000003</v>
      </c>
      <c r="AA364" s="99">
        <f t="shared" si="218"/>
        <v>0</v>
      </c>
      <c r="AB364" s="99">
        <f t="shared" si="218"/>
        <v>36744.002509999998</v>
      </c>
      <c r="AC364" s="99">
        <f t="shared" si="218"/>
        <v>0</v>
      </c>
      <c r="AD364" s="99">
        <f t="shared" si="218"/>
        <v>67828.649929999985</v>
      </c>
      <c r="AE364" s="99">
        <f t="shared" si="218"/>
        <v>0</v>
      </c>
      <c r="AF364" s="99"/>
      <c r="AG364" s="13">
        <f t="shared" si="212"/>
        <v>0</v>
      </c>
    </row>
    <row r="365" spans="1:33" x14ac:dyDescent="0.3">
      <c r="A365" s="101" t="s">
        <v>31</v>
      </c>
      <c r="B365" s="99">
        <f>B35+B65+B83+B131+B152+B191+B209+B239+B278+B302+B338</f>
        <v>15700</v>
      </c>
      <c r="C365" s="99">
        <f>C138+C101</f>
        <v>7522.5</v>
      </c>
      <c r="D365" s="99">
        <f>D35+D65+D83+D131+D152+D191+D209+D239+D278+D302+D338</f>
        <v>7341</v>
      </c>
      <c r="E365" s="99">
        <f>E35+E65+E83+E131+E152+E191+E209+E239+E278+E302+E338</f>
        <v>7341</v>
      </c>
      <c r="F365" s="99">
        <f t="shared" si="199"/>
        <v>46.757961783439491</v>
      </c>
      <c r="G365" s="99">
        <f t="shared" si="200"/>
        <v>97.587238285144565</v>
      </c>
      <c r="H365" s="99">
        <f t="shared" ref="H365:AE365" si="219">H35+H65+H83+H131+H152+H191+H209+H239+H278+H302+H338</f>
        <v>0</v>
      </c>
      <c r="I365" s="99">
        <f t="shared" si="219"/>
        <v>0</v>
      </c>
      <c r="J365" s="99">
        <f t="shared" si="219"/>
        <v>0</v>
      </c>
      <c r="K365" s="99">
        <f t="shared" si="219"/>
        <v>0</v>
      </c>
      <c r="L365" s="99">
        <f t="shared" si="219"/>
        <v>3230</v>
      </c>
      <c r="M365" s="99">
        <f t="shared" si="219"/>
        <v>3230</v>
      </c>
      <c r="N365" s="99">
        <f t="shared" si="219"/>
        <v>4292.5</v>
      </c>
      <c r="O365" s="99">
        <f t="shared" si="219"/>
        <v>4111</v>
      </c>
      <c r="P365" s="99">
        <f t="shared" si="219"/>
        <v>5700</v>
      </c>
      <c r="Q365" s="99">
        <f t="shared" si="219"/>
        <v>0</v>
      </c>
      <c r="R365" s="99">
        <f t="shared" si="219"/>
        <v>0</v>
      </c>
      <c r="S365" s="99">
        <f t="shared" si="219"/>
        <v>0</v>
      </c>
      <c r="T365" s="99">
        <f t="shared" si="219"/>
        <v>0</v>
      </c>
      <c r="U365" s="99">
        <f t="shared" si="219"/>
        <v>0</v>
      </c>
      <c r="V365" s="99">
        <f t="shared" si="219"/>
        <v>0</v>
      </c>
      <c r="W365" s="99">
        <f t="shared" si="219"/>
        <v>0</v>
      </c>
      <c r="X365" s="99">
        <f t="shared" si="219"/>
        <v>0</v>
      </c>
      <c r="Y365" s="99">
        <f t="shared" si="219"/>
        <v>0</v>
      </c>
      <c r="Z365" s="99">
        <f t="shared" si="219"/>
        <v>0</v>
      </c>
      <c r="AA365" s="99">
        <f t="shared" si="219"/>
        <v>0</v>
      </c>
      <c r="AB365" s="99">
        <f t="shared" si="219"/>
        <v>0</v>
      </c>
      <c r="AC365" s="99">
        <f t="shared" si="219"/>
        <v>0</v>
      </c>
      <c r="AD365" s="99">
        <f t="shared" si="219"/>
        <v>2477.5</v>
      </c>
      <c r="AE365" s="99">
        <f t="shared" si="219"/>
        <v>0</v>
      </c>
      <c r="AF365" s="99"/>
      <c r="AG365" s="13">
        <f t="shared" si="212"/>
        <v>0</v>
      </c>
    </row>
    <row r="366" spans="1:33" x14ac:dyDescent="0.3">
      <c r="B366" s="102">
        <f t="shared" ref="B366:E370" si="220">B351-B356-B361</f>
        <v>0</v>
      </c>
      <c r="C366" s="102">
        <f t="shared" si="220"/>
        <v>0</v>
      </c>
      <c r="D366" s="102">
        <f t="shared" si="220"/>
        <v>0</v>
      </c>
      <c r="E366" s="102">
        <f t="shared" si="220"/>
        <v>0</v>
      </c>
      <c r="F366" s="102"/>
      <c r="G366" s="102"/>
      <c r="H366" s="102">
        <f t="shared" ref="H366:AE370" si="221">H351-H356-H361</f>
        <v>0</v>
      </c>
      <c r="I366" s="102">
        <f t="shared" si="221"/>
        <v>0</v>
      </c>
      <c r="J366" s="102">
        <f t="shared" si="221"/>
        <v>0</v>
      </c>
      <c r="K366" s="102">
        <f t="shared" si="221"/>
        <v>0</v>
      </c>
      <c r="L366" s="102">
        <f t="shared" si="221"/>
        <v>0</v>
      </c>
      <c r="M366" s="102">
        <f t="shared" si="221"/>
        <v>0</v>
      </c>
      <c r="N366" s="102">
        <f t="shared" si="221"/>
        <v>0</v>
      </c>
      <c r="O366" s="102">
        <f t="shared" si="221"/>
        <v>0</v>
      </c>
      <c r="P366" s="102">
        <f t="shared" si="221"/>
        <v>0</v>
      </c>
      <c r="Q366" s="102">
        <f t="shared" si="221"/>
        <v>0</v>
      </c>
      <c r="R366" s="102">
        <f t="shared" si="221"/>
        <v>0</v>
      </c>
      <c r="S366" s="102">
        <f t="shared" si="221"/>
        <v>0</v>
      </c>
      <c r="T366" s="102">
        <f t="shared" si="221"/>
        <v>0</v>
      </c>
      <c r="U366" s="102">
        <f t="shared" si="221"/>
        <v>0</v>
      </c>
      <c r="V366" s="102">
        <f t="shared" si="221"/>
        <v>0</v>
      </c>
      <c r="W366" s="102">
        <f t="shared" si="221"/>
        <v>0</v>
      </c>
      <c r="X366" s="102">
        <f t="shared" si="221"/>
        <v>0</v>
      </c>
      <c r="Y366" s="102">
        <f t="shared" si="221"/>
        <v>0</v>
      </c>
      <c r="Z366" s="102">
        <f t="shared" si="221"/>
        <v>0</v>
      </c>
      <c r="AA366" s="102">
        <f t="shared" si="221"/>
        <v>0</v>
      </c>
      <c r="AB366" s="102">
        <f t="shared" si="221"/>
        <v>0</v>
      </c>
      <c r="AC366" s="102">
        <f t="shared" si="221"/>
        <v>0</v>
      </c>
      <c r="AD366" s="102">
        <f t="shared" si="221"/>
        <v>0</v>
      </c>
      <c r="AE366" s="102">
        <f t="shared" si="221"/>
        <v>0</v>
      </c>
      <c r="AG366" s="13">
        <f t="shared" si="212"/>
        <v>0</v>
      </c>
    </row>
    <row r="367" spans="1:33" x14ac:dyDescent="0.3">
      <c r="A367" s="103" t="s">
        <v>28</v>
      </c>
      <c r="B367" s="102">
        <f t="shared" si="220"/>
        <v>0</v>
      </c>
      <c r="C367" s="102">
        <f>C352-C357-C362</f>
        <v>0</v>
      </c>
      <c r="D367" s="102">
        <f t="shared" si="220"/>
        <v>0</v>
      </c>
      <c r="E367" s="102">
        <f t="shared" si="220"/>
        <v>0</v>
      </c>
      <c r="F367" s="102"/>
      <c r="G367" s="102"/>
      <c r="H367" s="102">
        <f t="shared" si="221"/>
        <v>0</v>
      </c>
      <c r="I367" s="102">
        <f t="shared" si="221"/>
        <v>0</v>
      </c>
      <c r="J367" s="102">
        <f t="shared" si="221"/>
        <v>0</v>
      </c>
      <c r="K367" s="102">
        <f t="shared" si="221"/>
        <v>0</v>
      </c>
      <c r="L367" s="102">
        <f t="shared" si="221"/>
        <v>0</v>
      </c>
      <c r="M367" s="102">
        <f t="shared" si="221"/>
        <v>0</v>
      </c>
      <c r="N367" s="102">
        <f t="shared" si="221"/>
        <v>0</v>
      </c>
      <c r="O367" s="102">
        <f t="shared" si="221"/>
        <v>0</v>
      </c>
      <c r="P367" s="102">
        <f t="shared" si="221"/>
        <v>0</v>
      </c>
      <c r="Q367" s="102">
        <f t="shared" si="221"/>
        <v>0</v>
      </c>
      <c r="R367" s="102">
        <f t="shared" si="221"/>
        <v>0</v>
      </c>
      <c r="S367" s="102">
        <f t="shared" si="221"/>
        <v>0</v>
      </c>
      <c r="T367" s="102">
        <f t="shared" si="221"/>
        <v>0</v>
      </c>
      <c r="U367" s="102">
        <f t="shared" si="221"/>
        <v>0</v>
      </c>
      <c r="V367" s="102">
        <f t="shared" si="221"/>
        <v>0</v>
      </c>
      <c r="W367" s="102">
        <f t="shared" si="221"/>
        <v>0</v>
      </c>
      <c r="X367" s="102">
        <f t="shared" si="221"/>
        <v>0</v>
      </c>
      <c r="Y367" s="102">
        <f t="shared" si="221"/>
        <v>0</v>
      </c>
      <c r="Z367" s="102">
        <f t="shared" si="221"/>
        <v>0</v>
      </c>
      <c r="AA367" s="102">
        <f t="shared" si="221"/>
        <v>0</v>
      </c>
      <c r="AB367" s="102">
        <f t="shared" si="221"/>
        <v>-3.4106051316484809E-11</v>
      </c>
      <c r="AC367" s="102">
        <f t="shared" si="221"/>
        <v>0</v>
      </c>
      <c r="AD367" s="102">
        <f t="shared" si="221"/>
        <v>0</v>
      </c>
      <c r="AE367" s="102">
        <f t="shared" si="221"/>
        <v>0</v>
      </c>
      <c r="AG367" s="13">
        <f t="shared" si="212"/>
        <v>3.4106051316484809E-11</v>
      </c>
    </row>
    <row r="368" spans="1:33" x14ac:dyDescent="0.3">
      <c r="A368" s="103" t="s">
        <v>29</v>
      </c>
      <c r="B368" s="102">
        <f t="shared" si="220"/>
        <v>0</v>
      </c>
      <c r="C368" s="102">
        <f t="shared" si="220"/>
        <v>0</v>
      </c>
      <c r="D368" s="102">
        <f t="shared" si="220"/>
        <v>0</v>
      </c>
      <c r="E368" s="102">
        <f t="shared" si="220"/>
        <v>0</v>
      </c>
      <c r="F368" s="102"/>
      <c r="G368" s="102"/>
      <c r="H368" s="102">
        <f t="shared" si="221"/>
        <v>0</v>
      </c>
      <c r="I368" s="102">
        <f t="shared" si="221"/>
        <v>0</v>
      </c>
      <c r="J368" s="102">
        <f t="shared" si="221"/>
        <v>0</v>
      </c>
      <c r="K368" s="102">
        <f t="shared" si="221"/>
        <v>0</v>
      </c>
      <c r="L368" s="102">
        <f t="shared" si="221"/>
        <v>0</v>
      </c>
      <c r="M368" s="102">
        <f t="shared" si="221"/>
        <v>0</v>
      </c>
      <c r="N368" s="102">
        <f t="shared" si="221"/>
        <v>0</v>
      </c>
      <c r="O368" s="102">
        <f t="shared" si="221"/>
        <v>0</v>
      </c>
      <c r="P368" s="102">
        <f t="shared" si="221"/>
        <v>0</v>
      </c>
      <c r="Q368" s="102">
        <f t="shared" si="221"/>
        <v>0</v>
      </c>
      <c r="R368" s="102">
        <f t="shared" si="221"/>
        <v>0</v>
      </c>
      <c r="S368" s="102">
        <f t="shared" si="221"/>
        <v>0</v>
      </c>
      <c r="T368" s="102">
        <f t="shared" si="221"/>
        <v>0</v>
      </c>
      <c r="U368" s="102">
        <f t="shared" si="221"/>
        <v>0</v>
      </c>
      <c r="V368" s="102">
        <f t="shared" si="221"/>
        <v>0</v>
      </c>
      <c r="W368" s="102">
        <f t="shared" si="221"/>
        <v>0</v>
      </c>
      <c r="X368" s="102">
        <f t="shared" si="221"/>
        <v>0</v>
      </c>
      <c r="Y368" s="102">
        <f t="shared" si="221"/>
        <v>0</v>
      </c>
      <c r="Z368" s="102">
        <f t="shared" si="221"/>
        <v>0</v>
      </c>
      <c r="AA368" s="102">
        <f t="shared" si="221"/>
        <v>0</v>
      </c>
      <c r="AB368" s="102">
        <f t="shared" si="221"/>
        <v>0</v>
      </c>
      <c r="AC368" s="102">
        <f t="shared" si="221"/>
        <v>0</v>
      </c>
      <c r="AD368" s="102">
        <f t="shared" si="221"/>
        <v>0</v>
      </c>
      <c r="AE368" s="102">
        <f t="shared" si="221"/>
        <v>0</v>
      </c>
      <c r="AG368" s="13">
        <f t="shared" si="212"/>
        <v>0</v>
      </c>
    </row>
    <row r="369" spans="1:33" x14ac:dyDescent="0.3">
      <c r="A369" s="103" t="s">
        <v>30</v>
      </c>
      <c r="B369" s="102">
        <f t="shared" si="220"/>
        <v>0</v>
      </c>
      <c r="C369" s="102">
        <f>C354-C359-C364</f>
        <v>0</v>
      </c>
      <c r="D369" s="102">
        <f t="shared" si="220"/>
        <v>0</v>
      </c>
      <c r="E369" s="102">
        <f t="shared" si="220"/>
        <v>0</v>
      </c>
      <c r="F369" s="102"/>
      <c r="G369" s="102"/>
      <c r="H369" s="102">
        <f t="shared" si="221"/>
        <v>0</v>
      </c>
      <c r="I369" s="102">
        <f t="shared" si="221"/>
        <v>0</v>
      </c>
      <c r="J369" s="102">
        <f t="shared" si="221"/>
        <v>0</v>
      </c>
      <c r="K369" s="102">
        <f t="shared" si="221"/>
        <v>0</v>
      </c>
      <c r="L369" s="102">
        <f t="shared" si="221"/>
        <v>0</v>
      </c>
      <c r="M369" s="102">
        <f t="shared" si="221"/>
        <v>0</v>
      </c>
      <c r="N369" s="102">
        <f t="shared" si="221"/>
        <v>0</v>
      </c>
      <c r="O369" s="102">
        <f t="shared" si="221"/>
        <v>0</v>
      </c>
      <c r="P369" s="102">
        <f t="shared" si="221"/>
        <v>0</v>
      </c>
      <c r="Q369" s="102">
        <f t="shared" si="221"/>
        <v>0</v>
      </c>
      <c r="R369" s="102">
        <f t="shared" si="221"/>
        <v>0</v>
      </c>
      <c r="S369" s="102">
        <f t="shared" si="221"/>
        <v>0</v>
      </c>
      <c r="T369" s="102">
        <f t="shared" si="221"/>
        <v>0</v>
      </c>
      <c r="U369" s="102">
        <f t="shared" si="221"/>
        <v>0</v>
      </c>
      <c r="V369" s="102">
        <f t="shared" si="221"/>
        <v>0</v>
      </c>
      <c r="W369" s="102">
        <f t="shared" si="221"/>
        <v>0</v>
      </c>
      <c r="X369" s="102">
        <f t="shared" si="221"/>
        <v>0</v>
      </c>
      <c r="Y369" s="102">
        <f t="shared" si="221"/>
        <v>0</v>
      </c>
      <c r="Z369" s="102">
        <f t="shared" si="221"/>
        <v>0</v>
      </c>
      <c r="AA369" s="102">
        <f t="shared" si="221"/>
        <v>0</v>
      </c>
      <c r="AB369" s="102">
        <f t="shared" si="221"/>
        <v>0</v>
      </c>
      <c r="AC369" s="102">
        <f t="shared" si="221"/>
        <v>0</v>
      </c>
      <c r="AD369" s="102">
        <f t="shared" si="221"/>
        <v>0</v>
      </c>
      <c r="AE369" s="102">
        <f t="shared" si="221"/>
        <v>0</v>
      </c>
      <c r="AG369" s="13">
        <f t="shared" si="212"/>
        <v>0</v>
      </c>
    </row>
    <row r="370" spans="1:33" x14ac:dyDescent="0.3">
      <c r="A370" s="103" t="s">
        <v>31</v>
      </c>
      <c r="B370" s="102">
        <f t="shared" si="220"/>
        <v>0</v>
      </c>
      <c r="C370" s="102">
        <f>C355-C360-C365</f>
        <v>0</v>
      </c>
      <c r="D370" s="102">
        <f t="shared" si="220"/>
        <v>0</v>
      </c>
      <c r="E370" s="102">
        <f t="shared" si="220"/>
        <v>0</v>
      </c>
      <c r="F370" s="102"/>
      <c r="G370" s="102"/>
      <c r="H370" s="102">
        <f t="shared" si="221"/>
        <v>0</v>
      </c>
      <c r="I370" s="102">
        <f t="shared" si="221"/>
        <v>0</v>
      </c>
      <c r="J370" s="102">
        <f t="shared" si="221"/>
        <v>0</v>
      </c>
      <c r="K370" s="102">
        <f t="shared" si="221"/>
        <v>0</v>
      </c>
      <c r="L370" s="102">
        <f t="shared" si="221"/>
        <v>0</v>
      </c>
      <c r="M370" s="102">
        <f t="shared" si="221"/>
        <v>0</v>
      </c>
      <c r="N370" s="102">
        <f t="shared" si="221"/>
        <v>0</v>
      </c>
      <c r="O370" s="102">
        <f t="shared" si="221"/>
        <v>0</v>
      </c>
      <c r="P370" s="102">
        <f t="shared" si="221"/>
        <v>0</v>
      </c>
      <c r="Q370" s="102">
        <f t="shared" si="221"/>
        <v>0</v>
      </c>
      <c r="R370" s="102">
        <f t="shared" si="221"/>
        <v>0</v>
      </c>
      <c r="S370" s="102">
        <f t="shared" si="221"/>
        <v>0</v>
      </c>
      <c r="T370" s="102">
        <f t="shared" si="221"/>
        <v>0</v>
      </c>
      <c r="U370" s="102">
        <f t="shared" si="221"/>
        <v>0</v>
      </c>
      <c r="V370" s="102">
        <f t="shared" si="221"/>
        <v>0</v>
      </c>
      <c r="W370" s="102">
        <f t="shared" si="221"/>
        <v>0</v>
      </c>
      <c r="X370" s="102">
        <f t="shared" si="221"/>
        <v>0</v>
      </c>
      <c r="Y370" s="102">
        <f t="shared" si="221"/>
        <v>0</v>
      </c>
      <c r="Z370" s="102">
        <f t="shared" si="221"/>
        <v>0</v>
      </c>
      <c r="AA370" s="102">
        <f t="shared" si="221"/>
        <v>0</v>
      </c>
      <c r="AB370" s="102">
        <f t="shared" si="221"/>
        <v>0</v>
      </c>
      <c r="AC370" s="102">
        <f t="shared" si="221"/>
        <v>0</v>
      </c>
      <c r="AD370" s="102">
        <f t="shared" si="221"/>
        <v>0</v>
      </c>
      <c r="AE370" s="102">
        <f t="shared" si="221"/>
        <v>0</v>
      </c>
      <c r="AG370" s="13">
        <f t="shared" si="212"/>
        <v>0</v>
      </c>
    </row>
    <row r="372" spans="1:33" x14ac:dyDescent="0.3">
      <c r="B372" s="102">
        <f t="shared" ref="B372:AE372" si="222">B19+B25+B38+B44+B50+B68+B74+B92+B98+B104+B110+B116+B122+B134+B141+B155+B169+B181+B194+B200+B212+B218+B224+B230+B242+B248+B262+B268+B281+B287+B293+B305+B317+B323+B329+B341+B347-B352</f>
        <v>0</v>
      </c>
      <c r="C372" s="102">
        <f t="shared" si="222"/>
        <v>0</v>
      </c>
      <c r="D372" s="102">
        <f t="shared" si="222"/>
        <v>0</v>
      </c>
      <c r="E372" s="102">
        <f t="shared" si="222"/>
        <v>0</v>
      </c>
      <c r="F372" s="102">
        <f t="shared" si="222"/>
        <v>97.62610420182412</v>
      </c>
      <c r="G372" s="102">
        <f t="shared" si="222"/>
        <v>171.7252984606597</v>
      </c>
      <c r="H372" s="102">
        <f t="shared" si="222"/>
        <v>0</v>
      </c>
      <c r="I372" s="102">
        <f t="shared" si="222"/>
        <v>0</v>
      </c>
      <c r="J372" s="102">
        <f t="shared" si="222"/>
        <v>0</v>
      </c>
      <c r="K372" s="102">
        <f t="shared" si="222"/>
        <v>0</v>
      </c>
      <c r="L372" s="102">
        <f t="shared" si="222"/>
        <v>0</v>
      </c>
      <c r="M372" s="102">
        <f t="shared" si="222"/>
        <v>0</v>
      </c>
      <c r="N372" s="102">
        <f t="shared" si="222"/>
        <v>0</v>
      </c>
      <c r="O372" s="102">
        <f t="shared" si="222"/>
        <v>0</v>
      </c>
      <c r="P372" s="102">
        <f t="shared" si="222"/>
        <v>0</v>
      </c>
      <c r="Q372" s="102">
        <f t="shared" si="222"/>
        <v>0</v>
      </c>
      <c r="R372" s="102">
        <f t="shared" si="222"/>
        <v>0</v>
      </c>
      <c r="S372" s="102">
        <f t="shared" si="222"/>
        <v>0</v>
      </c>
      <c r="T372" s="102">
        <f t="shared" si="222"/>
        <v>0</v>
      </c>
      <c r="U372" s="102">
        <f t="shared" si="222"/>
        <v>0</v>
      </c>
      <c r="V372" s="102">
        <f t="shared" si="222"/>
        <v>0</v>
      </c>
      <c r="W372" s="102">
        <f t="shared" si="222"/>
        <v>0</v>
      </c>
      <c r="X372" s="102">
        <f t="shared" si="222"/>
        <v>0</v>
      </c>
      <c r="Y372" s="102">
        <f t="shared" si="222"/>
        <v>0</v>
      </c>
      <c r="Z372" s="102">
        <f t="shared" si="222"/>
        <v>0</v>
      </c>
      <c r="AA372" s="102">
        <f t="shared" si="222"/>
        <v>0</v>
      </c>
      <c r="AB372" s="102">
        <f t="shared" si="222"/>
        <v>0</v>
      </c>
      <c r="AC372" s="102">
        <f t="shared" si="222"/>
        <v>0</v>
      </c>
      <c r="AD372" s="102">
        <f t="shared" si="222"/>
        <v>0</v>
      </c>
      <c r="AE372" s="102">
        <f t="shared" si="222"/>
        <v>0</v>
      </c>
    </row>
    <row r="373" spans="1:33" x14ac:dyDescent="0.3">
      <c r="B373" s="102">
        <f t="shared" ref="B373:AE373" si="223">B20+B26+B39+B45+B51+B69+B75+B93+B99+B105+B111+B117+B123+B135+B142+B156+B170+B182+B195+B201+B213+B219+B225+B231+B243+B249+B263+B269+B282+B288+B294+B306+B318+B324+B330+B342+B348-B353</f>
        <v>0</v>
      </c>
      <c r="C373" s="102">
        <f t="shared" si="223"/>
        <v>0</v>
      </c>
      <c r="D373" s="102">
        <f t="shared" si="223"/>
        <v>0</v>
      </c>
      <c r="E373" s="102">
        <f t="shared" si="223"/>
        <v>0</v>
      </c>
      <c r="F373" s="102">
        <f t="shared" si="223"/>
        <v>271.25693957946038</v>
      </c>
      <c r="G373" s="102">
        <f t="shared" si="223"/>
        <v>640.24264662938958</v>
      </c>
      <c r="H373" s="102">
        <f t="shared" si="223"/>
        <v>0</v>
      </c>
      <c r="I373" s="102">
        <f t="shared" si="223"/>
        <v>0</v>
      </c>
      <c r="J373" s="102">
        <f t="shared" si="223"/>
        <v>0</v>
      </c>
      <c r="K373" s="102">
        <f t="shared" si="223"/>
        <v>0</v>
      </c>
      <c r="L373" s="102">
        <f t="shared" si="223"/>
        <v>0</v>
      </c>
      <c r="M373" s="102">
        <f t="shared" si="223"/>
        <v>0</v>
      </c>
      <c r="N373" s="102">
        <f t="shared" si="223"/>
        <v>0</v>
      </c>
      <c r="O373" s="102">
        <f t="shared" si="223"/>
        <v>0</v>
      </c>
      <c r="P373" s="102">
        <f t="shared" si="223"/>
        <v>0</v>
      </c>
      <c r="Q373" s="102">
        <f t="shared" si="223"/>
        <v>0</v>
      </c>
      <c r="R373" s="102">
        <f t="shared" si="223"/>
        <v>0</v>
      </c>
      <c r="S373" s="102">
        <f t="shared" si="223"/>
        <v>0</v>
      </c>
      <c r="T373" s="102">
        <f t="shared" si="223"/>
        <v>0</v>
      </c>
      <c r="U373" s="102">
        <f t="shared" si="223"/>
        <v>0</v>
      </c>
      <c r="V373" s="102">
        <f t="shared" si="223"/>
        <v>0</v>
      </c>
      <c r="W373" s="102">
        <f t="shared" si="223"/>
        <v>0</v>
      </c>
      <c r="X373" s="102">
        <f t="shared" si="223"/>
        <v>0</v>
      </c>
      <c r="Y373" s="102">
        <f t="shared" si="223"/>
        <v>0</v>
      </c>
      <c r="Z373" s="102">
        <f t="shared" si="223"/>
        <v>0</v>
      </c>
      <c r="AA373" s="102">
        <f t="shared" si="223"/>
        <v>0</v>
      </c>
      <c r="AB373" s="102">
        <f t="shared" si="223"/>
        <v>0</v>
      </c>
      <c r="AC373" s="102">
        <f t="shared" si="223"/>
        <v>0</v>
      </c>
      <c r="AD373" s="102">
        <f t="shared" si="223"/>
        <v>0</v>
      </c>
      <c r="AE373" s="102">
        <f t="shared" si="223"/>
        <v>0</v>
      </c>
    </row>
    <row r="374" spans="1:33" x14ac:dyDescent="0.3">
      <c r="B374" s="102">
        <f>B21+B27+B40+B46+B52+B70+B76+B94+B100+B106+B112+B118+B124+B136+B143+B157+B171+B183+B196+B202+B214+B220+B226+B232+B244+B250+B264+B270+B283+B289+B295+B307+B319+B325+B331+B343+B349+B55-B354</f>
        <v>0</v>
      </c>
      <c r="C374" s="102">
        <f t="shared" ref="C374:S374" si="224">C21+C27+C40+C46+C52+C70+C76+C94+C100+C106+C112+C118+C124+C136+C143+C157+C171+C183+C196+C202+C214+C220+C226+C232+C244+C250+C264+C270+C283+C289+C295+C307+C319+C325+C331+C343+C349-C354</f>
        <v>0</v>
      </c>
      <c r="D374" s="102">
        <f t="shared" si="224"/>
        <v>0</v>
      </c>
      <c r="E374" s="102">
        <f t="shared" si="224"/>
        <v>0</v>
      </c>
      <c r="F374" s="102">
        <f t="shared" si="224"/>
        <v>995.48366310889958</v>
      </c>
      <c r="G374" s="102">
        <f t="shared" si="224"/>
        <v>1824.4102272276921</v>
      </c>
      <c r="H374" s="102">
        <f t="shared" si="224"/>
        <v>0</v>
      </c>
      <c r="I374" s="102">
        <f t="shared" si="224"/>
        <v>0</v>
      </c>
      <c r="J374" s="102">
        <f t="shared" si="224"/>
        <v>0</v>
      </c>
      <c r="K374" s="102">
        <f t="shared" si="224"/>
        <v>0</v>
      </c>
      <c r="L374" s="102">
        <f t="shared" si="224"/>
        <v>0</v>
      </c>
      <c r="M374" s="102">
        <f t="shared" si="224"/>
        <v>0</v>
      </c>
      <c r="N374" s="102">
        <f t="shared" si="224"/>
        <v>0</v>
      </c>
      <c r="O374" s="102">
        <f t="shared" si="224"/>
        <v>0</v>
      </c>
      <c r="P374" s="102">
        <f t="shared" si="224"/>
        <v>0</v>
      </c>
      <c r="Q374" s="102">
        <f t="shared" si="224"/>
        <v>0</v>
      </c>
      <c r="R374" s="102">
        <f t="shared" si="224"/>
        <v>0</v>
      </c>
      <c r="S374" s="102">
        <f t="shared" si="224"/>
        <v>0</v>
      </c>
      <c r="T374" s="102">
        <f>T21+T27+T40+T46+T52+T70+T76+T94+T100+T106+T112+T118+T124+T136+T143+T157+T171+T183+T196+T202+T214+T220+T226+T232+T244+T250+T264+T270+T283+T289+T295+T307+T319+T325+T331+T343+T349+T58-T354</f>
        <v>0</v>
      </c>
      <c r="U374" s="102">
        <f t="shared" ref="U374:AE374" si="225">U21+U27+U40+U46+U52+U70+U76+U94+U100+U106+U112+U118+U124+U136+U143+U157+U171+U183+U196+U202+U214+U220+U226+U232+U244+U250+U264+U270+U283+U289+U295+U307+U319+U325+U331+U343+U349-U354</f>
        <v>0</v>
      </c>
      <c r="V374" s="102">
        <f t="shared" si="225"/>
        <v>0</v>
      </c>
      <c r="W374" s="102">
        <f t="shared" si="225"/>
        <v>0</v>
      </c>
      <c r="X374" s="102">
        <f t="shared" si="225"/>
        <v>0</v>
      </c>
      <c r="Y374" s="102">
        <f t="shared" si="225"/>
        <v>0</v>
      </c>
      <c r="Z374" s="102">
        <f t="shared" si="225"/>
        <v>0</v>
      </c>
      <c r="AA374" s="102">
        <f t="shared" si="225"/>
        <v>0</v>
      </c>
      <c r="AB374" s="102">
        <f t="shared" si="225"/>
        <v>0</v>
      </c>
      <c r="AC374" s="102">
        <f t="shared" si="225"/>
        <v>0</v>
      </c>
      <c r="AD374" s="102">
        <f t="shared" si="225"/>
        <v>0</v>
      </c>
      <c r="AE374" s="102">
        <f t="shared" si="225"/>
        <v>0</v>
      </c>
    </row>
    <row r="375" spans="1:33" x14ac:dyDescent="0.3">
      <c r="B375" s="102">
        <f>B22+B28+B41+B47+B53+B71+B77+B95+B101+B107+B113+B119+B125+B138+B144+B158+B172+B184+B197+B203+B215+B221+B227+B233+B245+B251+B265+B271+B284+B290+B296+B308+B320+B326+B332+B344+B350-B355</f>
        <v>0</v>
      </c>
      <c r="C375" s="102">
        <f>C22+C28+C41+C47+C53+C71+C77+C95+C101+C107+C113+C119+C125+C138+C144+C158+C172+C184+C197+C203+C215+C221+C227+C233+C245+C251+C265+C271+C284+C290+C296+C308+C320+C326+C332+C344+C350-C355</f>
        <v>0</v>
      </c>
      <c r="D375" s="102">
        <f>D22+D28+D41+D47+D53+D71+D77+D95+D101+D107+D113+D119+D125+D138+D144+D158+D172+D184+D197+D203+D215+D221+D227+D233+D245+D251+D265+D271+D284+D290+D296+D308+D320+D326+D332+D344+D350-D355</f>
        <v>0</v>
      </c>
      <c r="E375" s="102">
        <f>E22+E28+E41+E47+E53+E71+E77+E95+E101+E107+E113+E119+E125+E138+E144+E158+E172+E184+E197+E203+E215+E221+E227+E233+E245+E251+E265+E271+E284+E290+E296+E308+E320+E326+E332+E344+E350-E355</f>
        <v>0</v>
      </c>
      <c r="F375" s="102">
        <f>F22+F28+F41+F47+F53+F71+F77+F95+F101+F107+F113+F119+F125+F138+F144+F158+F172+F184+F197+F203+F215+F221+F227+F233+F245+F251+F265+F271+F284+F290+F296+F308+F320+F326+F332+F344+F350-F355</f>
        <v>71.234817994067953</v>
      </c>
      <c r="G375" s="102">
        <f>G22+G28+G41+G47+G53+G71+G77+G95+G101+G107+G113+G119+G125+G138+G144+G158+G172+G184+G197+G203+G215+G221+G227+G233+G245+G251+G265+G271+G284+G290+G296+G308+G320+G326+G332+G344+G350+G89-G355</f>
        <v>97.587238285144565</v>
      </c>
      <c r="H375" s="102">
        <f t="shared" ref="H375:AE375" si="226">H22+H28+H41+H47+H53+H71+H77+H95+H101+H107+H113+H119+H125+H138+H144+H158+H172+H184+H197+H203+H215+H221+H227+H233+H245+H251+H265+H271+H284+H290+H296+H308+H320+H326+H332+H344+H350-H355</f>
        <v>0</v>
      </c>
      <c r="I375" s="102">
        <f t="shared" si="226"/>
        <v>0</v>
      </c>
      <c r="J375" s="102">
        <f t="shared" si="226"/>
        <v>0</v>
      </c>
      <c r="K375" s="102">
        <f t="shared" si="226"/>
        <v>0</v>
      </c>
      <c r="L375" s="102">
        <f t="shared" si="226"/>
        <v>0</v>
      </c>
      <c r="M375" s="102">
        <f t="shared" si="226"/>
        <v>0</v>
      </c>
      <c r="N375" s="102">
        <f t="shared" si="226"/>
        <v>0</v>
      </c>
      <c r="O375" s="102">
        <f t="shared" si="226"/>
        <v>0</v>
      </c>
      <c r="P375" s="102">
        <f t="shared" si="226"/>
        <v>0</v>
      </c>
      <c r="Q375" s="102">
        <f t="shared" si="226"/>
        <v>0</v>
      </c>
      <c r="R375" s="102">
        <f t="shared" si="226"/>
        <v>0</v>
      </c>
      <c r="S375" s="102">
        <f t="shared" si="226"/>
        <v>0</v>
      </c>
      <c r="T375" s="102">
        <f t="shared" si="226"/>
        <v>0</v>
      </c>
      <c r="U375" s="102">
        <f t="shared" si="226"/>
        <v>0</v>
      </c>
      <c r="V375" s="102">
        <f t="shared" si="226"/>
        <v>0</v>
      </c>
      <c r="W375" s="102">
        <f t="shared" si="226"/>
        <v>0</v>
      </c>
      <c r="X375" s="102">
        <f t="shared" si="226"/>
        <v>0</v>
      </c>
      <c r="Y375" s="102">
        <f t="shared" si="226"/>
        <v>0</v>
      </c>
      <c r="Z375" s="102">
        <f t="shared" si="226"/>
        <v>0</v>
      </c>
      <c r="AA375" s="102">
        <f t="shared" si="226"/>
        <v>0</v>
      </c>
      <c r="AB375" s="102">
        <f t="shared" si="226"/>
        <v>0</v>
      </c>
      <c r="AC375" s="102">
        <f t="shared" si="226"/>
        <v>0</v>
      </c>
      <c r="AD375" s="102">
        <f t="shared" si="226"/>
        <v>0</v>
      </c>
      <c r="AE375" s="102">
        <f t="shared" si="226"/>
        <v>0</v>
      </c>
    </row>
    <row r="376" spans="1:33" x14ac:dyDescent="0.3">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row>
    <row r="377" spans="1:33" x14ac:dyDescent="0.3">
      <c r="A377" s="104"/>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row>
    <row r="378" spans="1:33" ht="37.5" x14ac:dyDescent="0.3">
      <c r="A378" s="105" t="s">
        <v>99</v>
      </c>
      <c r="B378" s="106"/>
      <c r="C378" s="106"/>
      <c r="D378" s="107" t="s">
        <v>100</v>
      </c>
      <c r="E378" s="108"/>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row>
    <row r="379" spans="1:33" x14ac:dyDescent="0.3">
      <c r="A379" s="105"/>
      <c r="B379" s="109" t="s">
        <v>101</v>
      </c>
      <c r="C379" s="109"/>
      <c r="D379" s="110"/>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row>
    <row r="380" spans="1:33" ht="37.5" x14ac:dyDescent="0.3">
      <c r="A380" s="111" t="s">
        <v>102</v>
      </c>
      <c r="B380" s="111"/>
      <c r="C380" s="111"/>
      <c r="D380" s="105"/>
    </row>
  </sheetData>
  <mergeCells count="27">
    <mergeCell ref="A160:AF160"/>
    <mergeCell ref="A185:AF185"/>
    <mergeCell ref="A252:AF252"/>
    <mergeCell ref="A253:AF253"/>
    <mergeCell ref="A272:AF272"/>
    <mergeCell ref="A159:AF159"/>
    <mergeCell ref="V6:W6"/>
    <mergeCell ref="X6:Y6"/>
    <mergeCell ref="Z6:AA6"/>
    <mergeCell ref="AB6:AC6"/>
    <mergeCell ref="AD6:AE6"/>
    <mergeCell ref="AF6:AF7"/>
    <mergeCell ref="A9:AF9"/>
    <mergeCell ref="A10:AF10"/>
    <mergeCell ref="A29:AF29"/>
    <mergeCell ref="A145:AF145"/>
    <mergeCell ref="A146:AF146"/>
    <mergeCell ref="A4:AF4"/>
    <mergeCell ref="A6:A7"/>
    <mergeCell ref="F6:G6"/>
    <mergeCell ref="H6:I6"/>
    <mergeCell ref="J6:K6"/>
    <mergeCell ref="L6:M6"/>
    <mergeCell ref="N6:O6"/>
    <mergeCell ref="P6:Q6"/>
    <mergeCell ref="R6:S6"/>
    <mergeCell ref="T6:U6"/>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2024-11-14T05:05:33Z</dcterms:modified>
</cp:coreProperties>
</file>