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8800" windowHeight="12435"/>
  </bookViews>
  <sheets>
    <sheet name="Приложение 2" sheetId="1" r:id="rId1"/>
  </sheets>
  <definedNames>
    <definedName name="_xlnm.Print_Titles" localSheetId="0">'Приложение 2'!$3:$5</definedName>
    <definedName name="_xlnm.Print_Area" localSheetId="0">'Приложение 2'!$A$1:$H$213</definedName>
  </definedNames>
  <calcPr calcId="125725"/>
</workbook>
</file>

<file path=xl/calcChain.xml><?xml version="1.0" encoding="utf-8"?>
<calcChain xmlns="http://schemas.openxmlformats.org/spreadsheetml/2006/main">
  <c r="I56" i="1"/>
  <c r="G173" l="1"/>
  <c r="I189"/>
  <c r="I206"/>
  <c r="I205"/>
  <c r="G77" l="1"/>
  <c r="G75" l="1"/>
  <c r="G196"/>
  <c r="G58"/>
  <c r="G85" l="1"/>
  <c r="G83"/>
  <c r="G21"/>
  <c r="G20"/>
  <c r="G183" l="1"/>
  <c r="G182"/>
  <c r="I153" l="1"/>
  <c r="I195"/>
  <c r="G156"/>
  <c r="G155"/>
  <c r="G9" l="1"/>
  <c r="G108" l="1"/>
  <c r="G113"/>
  <c r="G28" l="1"/>
  <c r="G140" l="1"/>
  <c r="G133"/>
  <c r="G73"/>
  <c r="G23" l="1"/>
  <c r="G27" l="1"/>
  <c r="G72"/>
  <c r="G69"/>
  <c r="G68"/>
  <c r="I73" l="1"/>
  <c r="G18"/>
  <c r="G19"/>
  <c r="G17"/>
  <c r="G121"/>
  <c r="G122"/>
  <c r="G123"/>
  <c r="G124"/>
  <c r="G125"/>
  <c r="G126"/>
  <c r="G127"/>
  <c r="G128"/>
  <c r="G129"/>
  <c r="G130"/>
  <c r="G131"/>
  <c r="G132"/>
  <c r="G134"/>
  <c r="G135"/>
  <c r="G136"/>
  <c r="G137"/>
  <c r="G138"/>
  <c r="G139"/>
  <c r="G141"/>
  <c r="G120"/>
  <c r="I120" l="1"/>
  <c r="G52"/>
  <c r="G53"/>
  <c r="G51" l="1"/>
  <c r="G47"/>
  <c r="G41" l="1"/>
  <c r="G39"/>
  <c r="G29"/>
  <c r="G24"/>
  <c r="G25"/>
  <c r="G26"/>
  <c r="G30"/>
  <c r="G31"/>
  <c r="G32"/>
  <c r="G33"/>
  <c r="G202"/>
  <c r="I33" l="1"/>
  <c r="G201"/>
  <c r="G200"/>
  <c r="G198"/>
  <c r="G197"/>
  <c r="G38" l="1"/>
  <c r="G14"/>
  <c r="G15"/>
  <c r="G209"/>
  <c r="G210"/>
  <c r="G211"/>
  <c r="G212"/>
  <c r="G213"/>
  <c r="G208"/>
  <c r="G180" l="1"/>
  <c r="G165" l="1"/>
  <c r="D164"/>
  <c r="D163"/>
  <c r="D162"/>
  <c r="G102" l="1"/>
  <c r="F88" l="1"/>
  <c r="G84" l="1"/>
  <c r="G82" l="1"/>
  <c r="E78" l="1"/>
  <c r="E79"/>
  <c r="F76" l="1"/>
  <c r="G76" s="1"/>
  <c r="G61" l="1"/>
  <c r="G56" l="1"/>
  <c r="G55"/>
  <c r="G195" l="1"/>
  <c r="G194"/>
  <c r="G193"/>
  <c r="G192"/>
  <c r="G191"/>
  <c r="G190"/>
  <c r="G188"/>
  <c r="G187"/>
  <c r="G185"/>
  <c r="G184"/>
  <c r="I182" s="1"/>
  <c r="G179"/>
  <c r="G178"/>
  <c r="G176"/>
  <c r="G175"/>
  <c r="G172"/>
  <c r="G171"/>
  <c r="G170"/>
  <c r="G169"/>
  <c r="G167"/>
  <c r="G164"/>
  <c r="G163"/>
  <c r="G162"/>
  <c r="G160"/>
  <c r="G159"/>
  <c r="G158"/>
  <c r="G157"/>
  <c r="G154"/>
  <c r="G152"/>
  <c r="G151"/>
  <c r="G150"/>
  <c r="G149"/>
  <c r="G147"/>
  <c r="G146"/>
  <c r="G145"/>
  <c r="G144"/>
  <c r="G143"/>
  <c r="G118"/>
  <c r="G117"/>
  <c r="G116"/>
  <c r="G115"/>
  <c r="G114"/>
  <c r="G112"/>
  <c r="G111"/>
  <c r="G110"/>
  <c r="G109"/>
  <c r="G106"/>
  <c r="G105"/>
  <c r="G104"/>
  <c r="G103"/>
  <c r="G101"/>
  <c r="G99"/>
  <c r="G98"/>
  <c r="G96"/>
  <c r="G95"/>
  <c r="G94"/>
  <c r="G93"/>
  <c r="G92"/>
  <c r="G91"/>
  <c r="G90"/>
  <c r="G89"/>
  <c r="G88"/>
  <c r="G80"/>
  <c r="G79"/>
  <c r="G78"/>
  <c r="G66"/>
  <c r="G65"/>
  <c r="G64"/>
  <c r="G63"/>
  <c r="G60"/>
  <c r="G59"/>
  <c r="G57"/>
  <c r="G50"/>
  <c r="G49"/>
  <c r="G48"/>
  <c r="G45"/>
  <c r="G44"/>
  <c r="G43"/>
  <c r="G42"/>
  <c r="G37"/>
  <c r="G36"/>
  <c r="G35"/>
  <c r="J27"/>
  <c r="G13"/>
  <c r="G12"/>
  <c r="G11"/>
  <c r="G10"/>
  <c r="G8"/>
  <c r="G7"/>
  <c r="I187" l="1"/>
  <c r="I45"/>
  <c r="I160"/>
  <c r="I92"/>
  <c r="I93" s="1"/>
  <c r="I118"/>
  <c r="I53"/>
</calcChain>
</file>

<file path=xl/sharedStrings.xml><?xml version="1.0" encoding="utf-8"?>
<sst xmlns="http://schemas.openxmlformats.org/spreadsheetml/2006/main" count="702" uniqueCount="409">
  <si>
    <t>№ п/п</t>
  </si>
  <si>
    <t>Наименование показателей результатов</t>
  </si>
  <si>
    <t>Ед. измерения</t>
  </si>
  <si>
    <t>Базовый показатель на начало реализации программы</t>
  </si>
  <si>
    <t>Степень достижения запланированного результата за отчетный период, причины отрицательной динамики показателей, а также меры с помощью которых удалось улучшить значение целевых показателей</t>
  </si>
  <si>
    <t>план</t>
  </si>
  <si>
    <t>факт</t>
  </si>
  <si>
    <t>%</t>
  </si>
  <si>
    <t>1.</t>
  </si>
  <si>
    <t>Количество субъектов агропромышленного комплекса</t>
  </si>
  <si>
    <t>единиц</t>
  </si>
  <si>
    <t>2.</t>
  </si>
  <si>
    <t>Поголовье крупного  и мелкого рогатого скота, всего</t>
  </si>
  <si>
    <t>голов</t>
  </si>
  <si>
    <t>в том числе поголовье коров</t>
  </si>
  <si>
    <t>3.</t>
  </si>
  <si>
    <t>Поголовье свиней</t>
  </si>
  <si>
    <t>4.</t>
  </si>
  <si>
    <t>Птица всех возрастов</t>
  </si>
  <si>
    <t>Производство молока крестьянскими (фермерскими) хозяйствами</t>
  </si>
  <si>
    <t>тонн</t>
  </si>
  <si>
    <t>Производство мяса скота и птицы (в живом весе) крестьянскими (фермерскими) хозяйствами, индивидуальными предпринимателями</t>
  </si>
  <si>
    <t>ед.</t>
  </si>
  <si>
    <t>чел.</t>
  </si>
  <si>
    <t>5.</t>
  </si>
  <si>
    <t>штук</t>
  </si>
  <si>
    <t xml:space="preserve">ед. </t>
  </si>
  <si>
    <t>Доля главных распорядителей средств бюджета города Когалыма, представивших отчетность в сроки, установленные Комитетом финансов</t>
  </si>
  <si>
    <t>человек</t>
  </si>
  <si>
    <t>Организация временного трудоустройства несовершеннолетних граждан в возрасте от 14 до 18 лет в течение учебного года</t>
  </si>
  <si>
    <t>Организация временного трудоустройства несовершеннолетних безработных граждан в возрасте от 16 до 18 лет</t>
  </si>
  <si>
    <t>Оказание консультационных услуг по вопросам о занятости несовершеннолетних граждан</t>
  </si>
  <si>
    <t>Организация проведения оплачиваемых общественных работ для не занятых трудовой деятельностью и безработных граждан</t>
  </si>
  <si>
    <t>6.</t>
  </si>
  <si>
    <t>7.</t>
  </si>
  <si>
    <t>8.</t>
  </si>
  <si>
    <t>9.</t>
  </si>
  <si>
    <t>10.</t>
  </si>
  <si>
    <t>Количество мероприятий городского уровня с участием представителей общественных организаций города Когалыма</t>
  </si>
  <si>
    <t>(%)</t>
  </si>
  <si>
    <t>шт.</t>
  </si>
  <si>
    <t xml:space="preserve">Обеспечение текущего содержания объектов благоустройства территории города Когалыма, включая озеленение территории и содержание малых архитектурных форм </t>
  </si>
  <si>
    <t>-</t>
  </si>
  <si>
    <t>объект</t>
  </si>
  <si>
    <t>км</t>
  </si>
  <si>
    <t>11.</t>
  </si>
  <si>
    <t>12.</t>
  </si>
  <si>
    <t>13.</t>
  </si>
  <si>
    <t>14.</t>
  </si>
  <si>
    <t>кВт*час</t>
  </si>
  <si>
    <t>Обеспечение надежности работы сетей уличного освещения дворов, улиц и магистралей</t>
  </si>
  <si>
    <t>протяжён          ность линий эл./передач, км</t>
  </si>
  <si>
    <t>Обеспечение детскими игровыми площадками</t>
  </si>
  <si>
    <t xml:space="preserve">Осуществление иных полномочий в сфере жилищно-коммунального и городского хозяйства в городе Когалыме </t>
  </si>
  <si>
    <t>15.</t>
  </si>
  <si>
    <t>16.</t>
  </si>
  <si>
    <t>Доля детей в возрасте от 3-х до 7-ми лет, получающих дошкольную образовательную услугу и (или) услугу по их содержанию</t>
  </si>
  <si>
    <t>процент</t>
  </si>
  <si>
    <t>Х</t>
  </si>
  <si>
    <t>12</t>
  </si>
  <si>
    <t>Обеспечение информированности и уровня знаний в области пожарной безопасности населения города Когалыма</t>
  </si>
  <si>
    <t>млн. рублей</t>
  </si>
  <si>
    <t>минут</t>
  </si>
  <si>
    <t>Рост оборота розничной торговли</t>
  </si>
  <si>
    <t>Количество индивидуальных предпринимателей</t>
  </si>
  <si>
    <t xml:space="preserve"> -</t>
  </si>
  <si>
    <t>количество домов</t>
  </si>
  <si>
    <t xml:space="preserve"> - </t>
  </si>
  <si>
    <t>Протяженность  ветхих инженерных сетей теплоснабжения, нуждающихся в замене</t>
  </si>
  <si>
    <t xml:space="preserve">Протяженность  ветхих инженерных сетей водоснабжения, нуждающихся в замене </t>
  </si>
  <si>
    <t>Обеспечение выполнения работ по перевозке пассажиров по городским маршрутам</t>
  </si>
  <si>
    <t>кол-во маршрутов</t>
  </si>
  <si>
    <t>Выдача разрешений на ввод в эксплуатацию объектов капитального строительства на территории города Когалыма</t>
  </si>
  <si>
    <t xml:space="preserve">Подготовка документации по планировке территории для размещения объектов капитального строительства </t>
  </si>
  <si>
    <t>га</t>
  </si>
  <si>
    <t>Ввод жилья</t>
  </si>
  <si>
    <t>тыс.м.</t>
  </si>
  <si>
    <t>день</t>
  </si>
  <si>
    <t>Количество участников, получивших меры финансовой поддержки для улучшения жилищных условий</t>
  </si>
  <si>
    <t>участники</t>
  </si>
  <si>
    <t>Переселение семей из непригодного для проживания и аварийного жилищного фонда</t>
  </si>
  <si>
    <t>семья</t>
  </si>
  <si>
    <t>Предоставление семьям жилых помещений по договорам социального найма в связи с подходом очередности</t>
  </si>
  <si>
    <t>Формирование специализированного муниципального жилищного фонда</t>
  </si>
  <si>
    <t>жилое помещение</t>
  </si>
  <si>
    <t>ПРИЛОЖЕНИЕ 2</t>
  </si>
  <si>
    <t xml:space="preserve">Общая численность детей, находящихся в трудной жизненной ситуации (дети-сироты, дети, оставшиеся без попечения родителей), имеющих право на медицинское обеспечение (путёвки в организации отдыха детей и их оздоровления или санаторно-курортные организации, оплата проезда к месту лечения (отдыха) и обратно) - 132 человека. В 2018 году охвачены различными формами отдыха и оздоровления - 103 человека.                                                     </t>
  </si>
  <si>
    <t xml:space="preserve">Доля детей, оставшихся без попечения родителей, и лиц из числа детей, оставшихся без попечения родителей, состоявших на учете на получение жилого помещения, включая лиц в возрасте от 23 лет и старше, обеспеченных жилыми помещениями за отчетный год, в общей численности детей, оставшихся без попечения родителей, и лиц из их числа, состоящих на учете на получение жилого помещения, включая лиц в возрасте от 23 лет и старше (всего на начало отчётного года) </t>
  </si>
  <si>
    <t xml:space="preserve">По состоянию на 31.12.2018 года общее количество детей-сирот, состоящих в списке детей-сирот, которые подлежат обеспечению жилыми помещениями специализированного жилищного фонда по договорам найма специализированных жилых помещений в 2017 -2021 годах, составляет 38 человек. Количество детей-сирот, обеспеченных жилыми помещениями на отчётную дату - 0 человек.  </t>
  </si>
  <si>
    <t>Доля детей оставшихся без попечения родителей, всего</t>
  </si>
  <si>
    <t xml:space="preserve">В 2018 году в городе Когалыме выявлено 11 детей-сирот и детей, оставшихся без попечения родителей, нуждающихся в устройстве. Семейные формы устройства (опека, попечительство, усыновление, приёмная семья) применены к 9 несовершеннолетним, 2 человека помещены под надзор в БУ ХМАО-Югры "Ханты-Мансийский центр помощи детям, оставшимся без попечения родителей". </t>
  </si>
  <si>
    <t xml:space="preserve">Доля семей, находящихся в социально опасном положении, в отношении которых проводится индивидуальная профилактическая работа, из общего количества семей данной категории, состоящих на профилактическом учете в территориальной комиссии по делам несовершеннолетних и защите их прав при Администрации города Когалыма </t>
  </si>
  <si>
    <t>На профилактическом учёте состоит 41 семья в социально опасном положении, с которыми организована индивидуальная профилактическая работа.</t>
  </si>
  <si>
    <t>Доля педагогических работников, получающих меры социальной поддержки, от общего количества педагогических работников, вновь принятых на вакантные должности в общеобразовательные организации города Когалыма.</t>
  </si>
  <si>
    <t>_</t>
  </si>
  <si>
    <t>В 2018 году 15 человек получили единовременные выплаты (высококвалифицированные педагогические работники, имеющие 1 или высшую квалификационные категории), 19 человек получили компенсационные выплаты, связанные с наймом (поднаймом) жилых помещений.</t>
  </si>
  <si>
    <t>9</t>
  </si>
  <si>
    <t>Доля врачей-специалистов, получающих меры единовременные выплаты, от общего количества вновь принятых специалистов  на вакантные должности в бюджетное учреждение Ханты-Мансийского автономного округа-Югры "Когалымская городская больница".</t>
  </si>
  <si>
    <t>По ходатайству главного врача БУ ХМАО-Югры "Когалымская городская больница" в 2018 году единовременные выплаты получили 6 врачей-специалистов: 3 человека (первая и высшая категории) - по 500,00 тысяч рублей, 3 человека (вторая категория) - по 200,00 тысяч рублей.</t>
  </si>
  <si>
    <t>10. "Формирование комфортной городской среды в городе Когалыме"</t>
  </si>
  <si>
    <t xml:space="preserve">Количество дворовых территорий МКД, приведенных в нормативное состояние </t>
  </si>
  <si>
    <t xml:space="preserve">Доля благоустроенных дворовых территорий в городе Когалыме </t>
  </si>
  <si>
    <t xml:space="preserve"> Охват населения благоустроенными дворовыми территориями (доля населения, проживающего в жилом фонде с благоустроенными дворовыми территориями от общей численности населения муниципального образования)</t>
  </si>
  <si>
    <t>доля благоустроенных 2,8%,         54+2,8=56,5</t>
  </si>
  <si>
    <t xml:space="preserve">Доля благоустроенных общественных территорий в городе Когалыме к общей площади общественных территорий </t>
  </si>
  <si>
    <t>Площадь благоустроенных общественных территорий, приходящихся на 1 жителя муниципального образования Когалыма</t>
  </si>
  <si>
    <t xml:space="preserve">Проведение рейтингового голосования </t>
  </si>
  <si>
    <t>кв.м.</t>
  </si>
  <si>
    <t>мероприятие</t>
  </si>
  <si>
    <t>37,79</t>
  </si>
  <si>
    <t>Доля уличных преступлений в числе зарегистрированных общеуголовных преступлений</t>
  </si>
  <si>
    <t>18,4</t>
  </si>
  <si>
    <t>Доля молодёжи, вовлеченной в мероприятия, направленные на профилактику незаконного потребления наркотических средств и психотропных веществ, наркомании (от количества молодёжи города)</t>
  </si>
  <si>
    <t>85,6</t>
  </si>
  <si>
    <t>148,3</t>
  </si>
  <si>
    <t>Общая распространённость наркомании (на 100 тыс. населения)</t>
  </si>
  <si>
    <t>108,08</t>
  </si>
  <si>
    <t>1</t>
  </si>
  <si>
    <t>2</t>
  </si>
  <si>
    <t>3</t>
  </si>
  <si>
    <t>4</t>
  </si>
  <si>
    <t>12. "Содержание объектов городского хозяйства и инженерной инфраструктуры в городе Когалыме "</t>
  </si>
  <si>
    <r>
      <t>Обеспечение электроэнергией на освещение</t>
    </r>
    <r>
      <rPr>
        <sz val="13"/>
        <color indexed="10"/>
        <rFont val="Times New Roman"/>
        <family val="1"/>
        <charset val="204"/>
      </rPr>
      <t xml:space="preserve"> </t>
    </r>
    <r>
      <rPr>
        <sz val="13"/>
        <color indexed="8"/>
        <rFont val="Times New Roman"/>
        <family val="1"/>
        <charset val="204"/>
      </rPr>
      <t>дворов, улиц и магистралей города Когалыма</t>
    </r>
  </si>
  <si>
    <t>Выполнение работ по ремонту (замене) оборудования и сетей наружного освещения на территории города Когалыма</t>
  </si>
  <si>
    <t>шт. (исполнительный пункт</t>
  </si>
  <si>
    <t>Обеспечение текущего содержания территорий городского кладбища и мест захоронений</t>
  </si>
  <si>
    <t>Выполнение услуг по погребению умерших</t>
  </si>
  <si>
    <t>Выполнение услуг по перевозке умерших с места происшедшего летального исхода</t>
  </si>
  <si>
    <t>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в вопросах осуществления функций заказчика в сфере жилищно-коммунального хозяйства, капитального ремонта жилищного фонда и благоустройства, реконструкции и замены инженерных сетей тепло-, водоснабжения, ритуальных услуг и содержания мест захоронения и других работ (услуг) по обслуживанию городского хозяйства в городе Когалыме</t>
  </si>
  <si>
    <t xml:space="preserve">Выполнение работ по обустройству пешеходных дорожек и тротуаров </t>
  </si>
  <si>
    <t xml:space="preserve">Установка ограждений  в районе пешеходных переходов </t>
  </si>
  <si>
    <t>м</t>
  </si>
  <si>
    <t>Реконструкция объектов благоустройства</t>
  </si>
  <si>
    <t xml:space="preserve">объект, ед. </t>
  </si>
  <si>
    <t>Строительство объектов благоустройства города Когалыма</t>
  </si>
  <si>
    <t>комплект проектно-сметной документации, шт.</t>
  </si>
  <si>
    <t>Износ автотранспортных средств, задействованных на выполнении муниципальной работы «Уборка территории и аналогичная деятельность»</t>
  </si>
  <si>
    <t>Поставка малых архитектурных форм</t>
  </si>
  <si>
    <t xml:space="preserve">Ремонт асфальтового покрытия на объектах благоустройства, находящихся на территории города Когалыма </t>
  </si>
  <si>
    <t>Выполнение работ по архитектурной подсветке улиц, зданий, сооружений и жилых, расположенных на территории города Когалыма</t>
  </si>
  <si>
    <t>Ремонт подъезда к муниципальному зданию, расположенному по адресу: город Когалым, улица Мира, 15</t>
  </si>
  <si>
    <t>Поставка осветительного оборудования для архитектурного освещения зданий в городе Когалыме (ноябрь</t>
  </si>
  <si>
    <t xml:space="preserve">В связи с необходимостью включения дополнительных работ (устройство пешеходного тротуара, установка бордюрного камня) изменилась первоначально указанная площадь производства работ. </t>
  </si>
  <si>
    <t>Выполнение работ по контракту на установку 13 пунктов перенесли на начало 2019 года по договоренности с исполнителем</t>
  </si>
  <si>
    <t>13</t>
  </si>
  <si>
    <t>5</t>
  </si>
  <si>
    <t>6</t>
  </si>
  <si>
    <t>7</t>
  </si>
  <si>
    <t>8</t>
  </si>
  <si>
    <t>10</t>
  </si>
  <si>
    <t>11</t>
  </si>
  <si>
    <t>14</t>
  </si>
  <si>
    <t>15</t>
  </si>
  <si>
    <t>16</t>
  </si>
  <si>
    <t>17</t>
  </si>
  <si>
    <t>18</t>
  </si>
  <si>
    <t>19</t>
  </si>
  <si>
    <t>20</t>
  </si>
  <si>
    <t>17. "Развитие жилищно-коммунального комплекса и повышение энергетической эффективности 
в городе Когалыме"</t>
  </si>
  <si>
    <t xml:space="preserve">Количество многоквартирных домов, подлежащих капитальному ремонту в рамках региональной программы капитального ремонта </t>
  </si>
  <si>
    <t>Строительство, реконструкция объектов инженерной инфраструктуры</t>
  </si>
  <si>
    <t xml:space="preserve">По 9 МКД - выполнение работ перенесены на 2019 год, в связи с тем, что электронные аукционы на выполнение работ по капитальному ремонту общего имущества в многоквартирных домах признаны несостоявшимися.                                                  
По 1 МКД - выполнение работ также перенесены на 2019 год, так как работы небыли закончены до конца 2018 года.                    </t>
  </si>
  <si>
    <t>18. "Развитие транспортной системы города Когалыма"</t>
  </si>
  <si>
    <t>км.</t>
  </si>
  <si>
    <t>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результате капитального ремонта и ремонта автомобильных дорог</t>
  </si>
  <si>
    <t xml:space="preserve">Протяженность сети автомобильных дорог общего пользования местного значения </t>
  </si>
  <si>
    <t>Установка светофорных объектов УЖКХ</t>
  </si>
  <si>
    <t>Модернизация светофорных объектов УЖКХ</t>
  </si>
  <si>
    <t>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результате реконструкции автомобильных дорог</t>
  </si>
  <si>
    <t>Разработка комплексной схемы организации дорожного движения на территории города Когалыма</t>
  </si>
  <si>
    <t>Обеспечение  автомобильных дорог города Когалыма  сетями наружного освещения</t>
  </si>
  <si>
    <t>Строительство искусственного дорожного сооружения</t>
  </si>
  <si>
    <t>Выполнение проектных работ на обустройство автобусных остановок в городе Когалыме</t>
  </si>
  <si>
    <t>Износ автотранспортных средств, задействованных на выполнении муниципальной работы «Выполнение работ в области использования автомобильных дорог»</t>
  </si>
  <si>
    <t>Замена остановочных павильонов</t>
  </si>
  <si>
    <t>1) ул. Молодежная-Ленинградская;
2) ул.  Молодежная-Мира;
3) ул. Дружбы Народов 7 (администрация)
4) р-н ПАТП.</t>
  </si>
  <si>
    <t>В рамках реализации мероприятия выполнены работы по реконструкции автомобильных дорог:                                                                                                                                                                 - Реконструкция автомобильных дорог по улице Комсомольской и улице Лесной со строительством транспортной развязки (3 этап) - протяженность - 0,210 км, площадь - 2820 м2;                                                                     - Реконструкция автомобильной дороги по улице Янтарной со строительством транспортной развязки на пересечении улиц Дружбы народов – Степана Повха - Янтарной (2 этап) - протяженность - 0,217 км; площадь - 2553 м2.</t>
  </si>
  <si>
    <t>Разработана проектно-сметная документация (участки дорог ул. Геофизиков, ул. Центральная)</t>
  </si>
  <si>
    <t>Приобретена специализированная техника в количестве 2 единиц (минипогрузчик универсальный с бортовым поворотом)</t>
  </si>
  <si>
    <t>21. «Обеспечение экологической безопасности города Когалыма»</t>
  </si>
  <si>
    <t>Исполнение отдельного государственного полномочия по организации деятельности по накоплению (в том числе раздельному накоплению) и транспортированию твердых коммунальных отходов</t>
  </si>
  <si>
    <t>Организация экологически мотивированных культурных мероприятий</t>
  </si>
  <si>
    <t>количество мероприятий</t>
  </si>
  <si>
    <t xml:space="preserve">Приобретение саженцев </t>
  </si>
  <si>
    <t xml:space="preserve">Актуализация Генеральной схемы санитарной очистки территории города Когалыма </t>
  </si>
  <si>
    <t>комплект</t>
  </si>
  <si>
    <t>Организация мероприятий по предупреждению и ликвидации несанкционированных свалок на территории города Когалыма</t>
  </si>
  <si>
    <t>Развитие производства овощей открытого и защищенного грунта</t>
  </si>
  <si>
    <t>Обеспечение осуществления отлова, транспортировки, учета, содержания, умерщвления, утилизации безнадзорных и бродячих животных».</t>
  </si>
  <si>
    <t>гол.</t>
  </si>
  <si>
    <t>Анализ достижения целевых показателей муниципальных программ за 2018 год</t>
  </si>
  <si>
    <t>Значение показателя на 2018 год</t>
  </si>
  <si>
    <t>1. "Развитие агропромышленного комплекса и рынков сельскохозяйственной продукции, сырья и продовольствия в городе Когалыме"</t>
  </si>
  <si>
    <t>4. "Управление муниципальным имуществом  города Когалыма"</t>
  </si>
  <si>
    <t>Исполнение плана по поступлению в бюджет города Когалыма администрируемых доходов от управления и распоряжения муниципальным имуществом города Когалыма, в том числе земельными участками</t>
  </si>
  <si>
    <t>Увеличение удельного веса используемого недвижимого имущества города Когалыма в общем количестве недвижимого имущества города Когалыма</t>
  </si>
  <si>
    <t>Улучшение технических характеристик, поддержание эксплуатационного ресурса объектов муниципальной собственности</t>
  </si>
  <si>
    <t>Количество автотранспорта, переданного на обеспечение органов местного самоуправления Администрации города Когалыма и муниципальных учреждений Администрации города Когалыма</t>
  </si>
  <si>
    <t>Износ автотранспортных средств, задействованных на выполнении муниципальной работы "Организация и осуществление транспортного обслуживания должностных лиц, государственных органов и государственных учреждений"</t>
  </si>
  <si>
    <t>15. "Защита населения и территорий от чрезвычайных ситуаций и укрепление пожарной безопасности в городе Когалыме"</t>
  </si>
  <si>
    <t>Создание общественных спасательных постов в местах массового отдыха людей на водных объектах города Когалыма</t>
  </si>
  <si>
    <t>Обеспечение готовности территориальной автоматизированной системы централизованного оповещения населения города Когалыма</t>
  </si>
  <si>
    <t>Обеспечение функционирования и развитие радиотрансляционной сети озвучания улиц города Когалыма</t>
  </si>
  <si>
    <t>Материальное обеспечение пунктов временного размещения населения города Когалыма, пострадавшего от чрезвычайных ситуаций</t>
  </si>
  <si>
    <t>16. "Социально-экономическое развитие и инвестиции муниципального образования город Когалым"</t>
  </si>
  <si>
    <t>Доля утвержденных административных регламентов предоставления муниципальных услуг</t>
  </si>
  <si>
    <t>Объем инвестиций в основной капитал (за исключением бюджетных средств) в расчете на одного жителя</t>
  </si>
  <si>
    <t>291, 4</t>
  </si>
  <si>
    <t>Уровень удовлетворенности  населения города Когалыма качеством предоставления государственных и муниципальных услуг</t>
  </si>
  <si>
    <t>Среднее время ожидания в очереди при обращении заявителя в многофункциональный центр предоставления государственных и муниципальных услуг для получения государственных (муниципальных) услуг</t>
  </si>
  <si>
    <t>Среднее количество поставщиков (подрядчиков, исполнителей), подавших заявки на участие в одном конкурсе, аукционе, запросе котировок, запросе предложений, процедура определения поставщиков (подрядчиков, исполнителей), которых завершена на конец отчетного периода</t>
  </si>
  <si>
    <t>штук (количество заявок)</t>
  </si>
  <si>
    <t>Число субъектов малого и среднего предпринимательства в расчете на 10 тыс. населения</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</si>
  <si>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</si>
  <si>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Количество субъектов малого и среднего предпринимательства, получивших поддержку</t>
  </si>
  <si>
    <t>Количество созданных рабочих мест субъектами, получившими поддержку</t>
  </si>
  <si>
    <t xml:space="preserve">Прирост поступлений доходов в бюджет города Когалыма от налогов на совокупный доход
</t>
  </si>
  <si>
    <t>увеличение в 2,5 раза</t>
  </si>
  <si>
    <t>19. «Развитие муниципальной службы и резерва управленческих кадров в муниципальном образовании город Когалым»</t>
  </si>
  <si>
    <t>Доля  муниципальных служащих органов местного самоуправления муниципального образования городской округ город              Когалым, прошедших дополнительное профессиональное образование  и имеющих высокий уровень развития профессиональных компетенций</t>
  </si>
  <si>
    <t>Доля муниципальных служащих, соблюдающих ограничения и запреты, требования к служебному поведению</t>
  </si>
  <si>
    <t xml:space="preserve">% </t>
  </si>
  <si>
    <t>Количество совершаемых отделом  записи актов гражданского состояния Администрации города Когалыма юридически значимых действий</t>
  </si>
  <si>
    <t>Необходимые условия для осуществления деятельности органов местного самоуправления муниципального образования городской округ город Когалым обеспечены в полном объеме в пределах запланированного финансирования.</t>
  </si>
  <si>
    <t xml:space="preserve"> Юридически значимых действий: январь-396, февраль -554, март -873,  апрель -248, май -288, июнь -303, июль -335, август - 264., сентябрь - 352., октябрь - 299, ноябрь - 257., декабрь - 338.
</t>
  </si>
  <si>
    <t>Запланировано обучение 53 муниципальных служащих органов местного самоуправления города Когалыма.         
С января по ноябрь 2018 года было организовано обучение (курсы повышения квалификации и  практические семинары) 84 муниципальных служащих органов местного самоуправления города Когалыма по следующим темам: 
- Противодействие коррупции на муниципальном уровне -25 человек. 
- Бережливый офис в административных процессах (практический семинар) -23 человек.
- Бережливое производство: практика внедрения и развитие – 25 человек.
- Взаимодействие органов местного самоуправления с социально ориентированными некоммерческими организациями, оказывающими социальные услуги населению – 14 человек.
- Защита государственной тайны – 1 человек.
- Информационная безопасность – 1 человек.
-  Внутренний финансовый контроль и аудит, эффективность финансовых проверок в органах исполнительной власти -1 человек.
6 муниципальных служащих были обучены дважды в виду необходимости исполнения должностных обязанностей.</t>
  </si>
  <si>
    <t>11. "Обеспечение прав и законных интересов населения города Когалыма в отдельных сферах жизнедеятельности"</t>
  </si>
  <si>
    <t>Превышение плана в 3,6 раз</t>
  </si>
  <si>
    <t>Предельное количество процедур, необходимых для получения разрешения на строительство эталонного объекта капитального строительства нежилого назначения</t>
  </si>
  <si>
    <t>Предельный срок прохождения всех процедур, необходимых для получения разрешения на строительство эталонного объекта капитального строительства нежилого назначения</t>
  </si>
  <si>
    <t>Предельное количество процедур, необходимых для получения разрешения на строительство эталонного объекта капитального строительства жилого назначения</t>
  </si>
  <si>
    <t>Предельный срок прохождения всех процедур, необходимых для получения разрешения на строительство эталонного объекта капитального строительства жилого назначения</t>
  </si>
  <si>
    <t>Общая площадь жилых помещений, приходящаяся в среднем на одного жителя</t>
  </si>
  <si>
    <t>Удельный вес введенной общей площади жилых домов по отношению к общей площади жилищного фонда</t>
  </si>
  <si>
    <t xml:space="preserve">Ветераны боевых действий, инвалиды и семьи, имеющие детей-инвалидов, вставшие на учет в качестве нуждающихся в жилых помещениях до 1 января 2005 года </t>
  </si>
  <si>
    <t>12.1.</t>
  </si>
  <si>
    <t>Доля ветеранов боевых действий, инвалидов и семей, имеющих детей-инвалидов, вставших на учет в качестве нуждающихся в жилых помещениях до 1 января 2005 года и улучшивших жилищные условия в общем числе поставленных на учёт в качестве нуждающихся в улучшении жилищных условий</t>
  </si>
  <si>
    <t>Количество молодых семей в соответствии с Федеральной целевой программой «Обеспечение доступным и комфортным жильем жителей Ханты-Мансийского автономного округа - Югры в 2018-2025 годах и на период до 2030 года»</t>
  </si>
  <si>
    <t>13.1.</t>
  </si>
  <si>
    <t>Доля молодых семей, улучшивших жилищные условия в общем числе молодых семей, поставленных на учёт в качестве нуждающихся в улучшении жилищных условий</t>
  </si>
  <si>
    <t>Количество семей состоящих на учете в качестве нуждающихся в жилых помещениях предоставляемых по договорам социального найма из муниципального жилищного фонда города Когалыма</t>
  </si>
  <si>
    <t>14.1.</t>
  </si>
  <si>
    <t>4 гражданам было предоставлено жилое помещение во внеочередном порядке, во вторичном жилом фонде</t>
  </si>
  <si>
    <t>14.2.</t>
  </si>
  <si>
    <t>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t>
  </si>
  <si>
    <t>21**</t>
  </si>
  <si>
    <t>в том числе 3 семьи были переселены в жилые помещения во вторичном жилом фонде</t>
  </si>
  <si>
    <t>23 жилых помещения  сформировано из вновь приобретенного в новостройках, 19 - из вторичного жилого фонда.</t>
  </si>
  <si>
    <t>20. "Обеспечение доступным и комфортным жильем жителей города Когалыма"</t>
  </si>
  <si>
    <t>1 528*</t>
  </si>
  <si>
    <t>Превышение плана в 4 раза</t>
  </si>
  <si>
    <t>Превышение плана в 3 раза</t>
  </si>
  <si>
    <t>Превышение плана в 42 раза</t>
  </si>
  <si>
    <t>Доля населения города Когалыма, систематически занимающегося физической культурой и спортом, в общей численности населения</t>
  </si>
  <si>
    <t>Уровень обеспеченности населения спортивными сооружениями, исходя из единовременной пропускной способности объектов спорта</t>
  </si>
  <si>
    <t>Доля граждан города Когалыма, занимающихся физической культурой и спортом по месту работы, в общей численности населения, занятого в экономике</t>
  </si>
  <si>
    <t>Доля учащихся, систематически занимающихся физической культурой и спортом, в общей численности учащихся и студентов</t>
  </si>
  <si>
    <t>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t>
  </si>
  <si>
    <t>Доля граждан города Когалыма,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Всероссийского физкультурно-спортивного комплекса «Готов к труду и обороне» (ГТО)</t>
  </si>
  <si>
    <t>из них учащихся и студентов</t>
  </si>
  <si>
    <t>Организация  и проведение официальных физкультурных (физкультурно-оздоровительных) мероприятий</t>
  </si>
  <si>
    <t>Обеспечение участия спортивных сборных команд в официальных спортивных мероприятиях</t>
  </si>
  <si>
    <t xml:space="preserve">Численность спортсменов, имеющих спортивные разряды </t>
  </si>
  <si>
    <t>Строительство объектов спорта в городе Когалыме, в том числе выполнение проектно-изыскательских работ</t>
  </si>
  <si>
    <t>5. "Управление муниципальными финансами в городе Когалыме"</t>
  </si>
  <si>
    <t>Исполнение плана по налоговым и неналоговым доходам, утвержденного решением о бюджете города Когалыма  (с нарастающим итогом)</t>
  </si>
  <si>
    <t>103,6</t>
  </si>
  <si>
    <t>Исполнение расходных обязательств муниципального образования за отчетный финансовый год утвержденных  решением о бюджете города Когалыма (с нарастающим итогом)</t>
  </si>
  <si>
    <t>92,6</t>
  </si>
  <si>
    <t>Сохранение доли размещенной в сети «Интернет» информации в общем объеме обязательной к размещению в соответствии с нормативными правовыми актами Российской Федерации и автономного округа</t>
  </si>
  <si>
    <t>100</t>
  </si>
  <si>
    <t>Число лиц, охваченных мероприятиями, направленными на повышение финансовой грамотности (ежемесячно)</t>
  </si>
  <si>
    <t xml:space="preserve">Учащиеся  общеобразовательных организаций города Когалыма в течении 2018 года приняли участия в следующих  мероприятиях по финансовой грамотности:
-онлайн уроки «С деньгами на «Ты» или «Зачем быть финансово грамотными»,« Как спланировать покупки», совместно с представителями организаций финансового рынка.
-классные часы «Для чего нужны налоги»;
-лекция «Пластиковые карты. Потребительское кредитование» для 9-х классов;
-деловая игра: «Личный финансовый план».
В целях обучения населения финансовой грамотности, четыре специалиста Комитета финансов Администрации города Когалыма прошли в дистанционном формате повышение квалификации по программе «Финансовое консультирование», проводимое Финансовым университетом при Правительстве Российской Федерации.
Всего за  2018  год приняли участия в различных мероприятиях 5 482 человека.
</t>
  </si>
  <si>
    <t>Средства  бюджета города и межбюджетные трансферты-94,8 %. 
Безвозмездные перечисления в т.ч. средства ПАО "ЛУКОЙЛ"-63,6% .
Основные направления по следующим объектам: 
1. В связи с корректировкой  проектно-сметной документации объекта "ККК "Янтарь", в результате чего снижены темпы строительно-монтажных работ.
2. В связи с внесением изменений в Градостроительный кодекс возникла необходимость проведения государственной экспертизы проекта (контрактом не предусмотрено) и как следствие заказчиком произведен перенос сроков окончания выполнения работ на 2019 год строительства объектов: "Трехэтажных жилых домов №3,4  по ул. Комсомольской" (в том числе ПИР).
3. Выполнение проектно-изыскательских работ для объекта «Детский сад на 320 мест в 8 микрорайоне города Когалыма в связи со срывом сроков выполнения работ подрядной организацией.  
4.Проектно-изыскательские работы по объекту "Региональный центр спортивной подготовки в городе Когалыме" в связи со срывом сроков выполнения работ подрядной организацией.  
5. В связи со срывом сроков выполнения работ подрядной организацией по прокладке магистральных и внутриквартальных инженерных сети застройки жилыми домами поселка Пионерный города Когалыма. 
6. В связи со срывом сроков  выполнения работ подрядной организацией Строительства объекта "Пешеходный мост через реку Ингуягун на км 2+289 автомобильной дороги по улице Дружбы народов в городе Когалыме.
7. В связи с отсутствием заявок на проведение конкурсных процедур по приобретению жилья для детей-сирот и детей, оставшихся без попечения родителей.</t>
  </si>
  <si>
    <t>6. «Содействие занятости населения города Когалыма»</t>
  </si>
  <si>
    <t>3. "Развитие физической культуры и спорта в городе Когалыме"</t>
  </si>
  <si>
    <t xml:space="preserve">Организация временного трудоустройства несовершеннолетних граждан в возрасте от 14 до 18 лет в свободное от учёбы время </t>
  </si>
  <si>
    <t>Оценка эффективности исполнение отдельных государственных полномочий в сфере трудовых отношений и государственного управления охраной труда в городе Когалыме</t>
  </si>
  <si>
    <t>баллы</t>
  </si>
  <si>
    <t xml:space="preserve">Количество крупных и средних предприятий города Когалыма охваченных методическим руководством по вопросам охраны труда и предоставивших отчеты о состоянии условий и охраны труда у работодателей </t>
  </si>
  <si>
    <t>7. "Социальная поддержка жителей города Когалыма"</t>
  </si>
  <si>
    <t>8. "Доступная среда города Когалыма"</t>
  </si>
  <si>
    <t xml:space="preserve">Соотношение среднемесячной заработной платы работников учреждений культуры города Когалыма к среднемесячному доходу от трудовой деятельности по  Ханты-Мансийскому автономному округу – Югре </t>
  </si>
  <si>
    <t>Уровень удовлетворённости граждан качеством услуг, предоставляемых архивным отделом города Когалыма</t>
  </si>
  <si>
    <t>Уровень удовлетворенности жителей города Когалыма качеством услуг, предоставляемых  учреждениями культуры города Когалыма</t>
  </si>
  <si>
    <t>Увеличение количества посещений библиотек (на 1 жителя в год)</t>
  </si>
  <si>
    <t>Увеличение количества библиографических записей в электронном каталоге МБУ "ЦБС"  города Когалыма, в том числе включённых в Сводный каталог библиотек России (по сравнению с предыдущим годом)</t>
  </si>
  <si>
    <t>Увеличение посещаемости музея города Когалыма (на 1 жителя в год)</t>
  </si>
  <si>
    <t xml:space="preserve">Доля музейных предметов и музейных коллекций города Когалыма, отраженных в электронных каталогах, от общего объёма музейного фонда  </t>
  </si>
  <si>
    <t>Количество выставочных проектов, организованных в городе Когалыме, не менее 5 единиц ежегодно</t>
  </si>
  <si>
    <t>Увеличение численности участников культурно-досуговых мероприятий по отношению к предыдущему году</t>
  </si>
  <si>
    <t>Количество выдающихся деятелей культуры и искусства, молодых талантливых авторов, удостоенных мер муниципальной поддержки</t>
  </si>
  <si>
    <t>Реконструкция объектов культуры города Когалыма</t>
  </si>
  <si>
    <t>объектов</t>
  </si>
  <si>
    <t>В 2018 году - 32 201 чел. Отрицательная динамика связана в основном со снижением количества экскурсионных посещений. Это говорит о том, что большая часть посетителей музея ранее уже была охвачена данной формой работы, вследствие чего при повторном посещении выбирает другой формат (мастер-классы, творческие занятия и т.д.), которые предполагают занятия в небольших по численности группах.</t>
  </si>
  <si>
    <t>в программе 1%, имеется ввиду увеличение на 1 %каждый год. Для расчета беру 101%</t>
  </si>
  <si>
    <t>14. "Развитие  образования в городе Когалыме"</t>
  </si>
  <si>
    <t xml:space="preserve">Обеспеченность детей дошкольного возраста местами в дошкольных образовательных организациях </t>
  </si>
  <si>
    <t>мест/1000 детей</t>
  </si>
  <si>
    <t>Доля обучающихся 5-11 классов, принявших участие в школьном этапе Всероссийской олимпиады школьников (в общей численности обучающихся 5-11 классов)</t>
  </si>
  <si>
    <t>Увеличение доли учащихся общеобразовательных организаций, обучающихся в соответствии с федеральным государственным образовательным стандартом, в общей численности учащихся общеобразовательных организаций</t>
  </si>
  <si>
    <t>Доля педагогических работников, участвующих в профессиональных конкурсах</t>
  </si>
  <si>
    <t>Охват детей в возрасте 5-18 лет программами дополнительного образования (удельный вес численности детей, получающих услугу дополнительного образования, в общей численности детей в возрасте 5-18 лет)</t>
  </si>
  <si>
    <t>Удельный вес детей в возрасте от 5 до 18 лет, получающих дополнительное образование на основе персонифицированного финансирования, предусматривающей финансовое обеспечение выбираемой ребенком программы, в общей численности детей этой категории, охваченных дополнительным образованием</t>
  </si>
  <si>
    <t>Количество выданных сертификатов дополнительного образования детей, обеспеченных персонифицированным финансированием</t>
  </si>
  <si>
    <t xml:space="preserve">Доля немуниципальных организаций (коммерческих, некоммерческих), желающих оказывать услуги (работы) в сфере образования города Когалыма, организации отдыха и оздоровления детей, охваченных методической, консультационной и информационной поддержкой </t>
  </si>
  <si>
    <t xml:space="preserve">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t>
  </si>
  <si>
    <t>Отношение среднемесячной заработной платы педагогических работников общеобразовательных организаций к среднемесячной заработной плате в автономном округе</t>
  </si>
  <si>
    <t>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общеобразовательных организаций в автономном округе</t>
  </si>
  <si>
    <t>Отношение среднего балла единого государственного экзамена (в расчете на 2 обязательных предмета) в 10 % общеобразовательных организаций с лучшими результатами единого государственного экзамена к среднему баллу единого государственного экзамена (в расчете на 2 обязательных предмета) в 10 % общеобразовательных организаций с худшими результатами ЕГЭ</t>
  </si>
  <si>
    <t>Доля молодёжи, вовлечённой в мероприятия духовно-нравственной и гражданско-патриотической направленности</t>
  </si>
  <si>
    <t>Доля молодёжи, вовлечённой в проекты, программы, мероприятия по социализации молодого поколения и по поддержке инициативной и талантливой молодёжи</t>
  </si>
  <si>
    <t xml:space="preserve">Доля населения в возрасте 7-17 лет, охваченная образованием с учетом образовательных потребностей и запросов обучающихся, в том числе имеющих ограниченные возможности здоровья, в общей численности населения в возрасте 7-17 лет </t>
  </si>
  <si>
    <t>Увеличение доли обучающихся общеобразовательных организаций, обеспеченных горячим завтраком с привлечением родительских средств</t>
  </si>
  <si>
    <t xml:space="preserve">Доля муниципальных общеобразовательных организаций, соответствующих современным требованиям обучения, в общем количестве муниципальных общеобразовательных организаций </t>
  </si>
  <si>
    <t>Доля базовых общеобразовательных организаций, в которых создана универсальная безбарьерная среда для инклюзивного образования детей-инвалидов, в общем количестве общеобразовательных организаций</t>
  </si>
  <si>
    <t xml:space="preserve">Доля негосударственных, в том числе некоммерческих, организаций, предоставляющих услуги в сфере образования, в общем числе организаций, предоставляющих услуги в сфере образования </t>
  </si>
  <si>
    <t>21</t>
  </si>
  <si>
    <t>22</t>
  </si>
  <si>
    <t xml:space="preserve">Обеспечены все желающие </t>
  </si>
  <si>
    <t>Численность участников мероприятий, направленных на укрепление общероссийского гражданского единства.</t>
  </si>
  <si>
    <t>Доля граждан, положительно оценивающих состояние межнациональных отношений в городе Когалыме, от числа опрошенных</t>
  </si>
  <si>
    <t>Доля граждан, положительно оценивающих состояние межконфессиональных отношений в городе Когалыме, от числа опрошенных</t>
  </si>
  <si>
    <t>Доля граждан, положительно оценивающих состояние межнациональных отношений в городе Когалыме, от числа опрошенных предоставляется на сновании результатов социологического исследования предоставленного Департаментом внутренней политики ХМАО-Югры 1 раз в конце года. Письмо Депполитики ХМАО-Югры от 14.01.2019 №02-Исх-38</t>
  </si>
  <si>
    <t>Доля граждан, положительно оценивающих состояние межнациональных отношений в городе Когалыме, от числа опрошенных предоставляется на сновании результатов социологического исследования предоставленного Департаментом внутренней политики ХМАО-Югры 1 раз в конце года.</t>
  </si>
  <si>
    <t>Доля объектов социальной инфраструктуры для которых сформированы паспорта доступности, среди общего количества объектов социальной инфраструктуры в приоритетных сферах жизнедеятельности инвалидов и маломобильных групп населения</t>
  </si>
  <si>
    <t>Удельный вес инфраструктурных приоритетных социальных объектов, находящихся в муниципальной собственности, на которых обеспечиваются условия доступности для лиц с нарушениями опорно-двигательного аппарата</t>
  </si>
  <si>
    <t>−</t>
  </si>
  <si>
    <t>Удельный вес инфраструктурных приоритетных социальных объектов, находящихся в муниципальной собственности,  на которых обеспечиваются условия доступности для лиц с нарушениями зрения</t>
  </si>
  <si>
    <t>Удельный вес инфраструктурных приоритетных социальных объектов, находящихся в муниципальной собственности,  на которых обеспечиваются условия доступности для лиц с нарушениями слуха</t>
  </si>
  <si>
    <t>Сформированы 98 паспортов доступности по социальным объектам.</t>
  </si>
  <si>
    <t xml:space="preserve">Показатель достигнут. В СК Юбилейный установлен текстофон для посетителей с дефектом слуха. </t>
  </si>
  <si>
    <t>9. "Поддержка развития институтов гражданского общества города Когалыма"</t>
  </si>
  <si>
    <t xml:space="preserve">Количество социально значимых проектов общественных организаций </t>
  </si>
  <si>
    <t>(ед.)</t>
  </si>
  <si>
    <t>Охват граждан, удостоенных звания «Почётный гражданин города Когалыма», мерами поддержки в соответствии с порядком оказания поддержки лицам, удостоенным звания «Почётный гражданин города Когалыма» на основании личного заявления граждан</t>
  </si>
  <si>
    <t>Охват юбиляров из числа ветеранов Великой Отечественной войны, чествуемых от имени главы города Когалыма</t>
  </si>
  <si>
    <t xml:space="preserve">Количество информационных выпусков:
- газеты «Когалымский вестник»
- сюжетов ТРК «Инфосервис»
</t>
  </si>
  <si>
    <t>(мин.)</t>
  </si>
  <si>
    <t xml:space="preserve">С января по апрель ООО "Медиа-холдинг "Западная Сибирь" осуществлялось производство и размещение заказных сюжетов. Ежемесячно объем эфирного времени составляет  - 10,292 минуты. </t>
  </si>
  <si>
    <t xml:space="preserve">Показатель рассчитывается по итогам работы за год  в мае месяце специалистами отдела на основании критериев и сроков утверждённых распоряжением Департамента труда и занятости населения автономного округа – Югры от 27.04.2012 №117-р «Об утверждении порядка оценки эффективности деятельности органов местного самоуправления муниципальных районов и городских округов Ханты-Мансийского автономного округа - Югры в области реализации ими переданных для исполнения государственных полномочий по государственному управлению охраной труда». </t>
  </si>
  <si>
    <t xml:space="preserve">Показатель рассчитывается по итогам года в марте месяце. </t>
  </si>
  <si>
    <r>
      <t xml:space="preserve">В реализации данного мероприятий программы участвуют два соисполнителя программы:             
</t>
    </r>
    <r>
      <rPr>
        <b/>
        <u/>
        <sz val="12"/>
        <color theme="1"/>
        <rFont val="Times New Roman"/>
        <family val="1"/>
        <charset val="204"/>
      </rPr>
      <t>МКУ "УЖКХ г.Когалыма":</t>
    </r>
    <r>
      <rPr>
        <sz val="12"/>
        <color theme="1"/>
        <rFont val="Times New Roman"/>
        <family val="1"/>
        <charset val="204"/>
      </rPr>
      <t xml:space="preserve"> С начала года трудоустроено 161 человек (77 кухонных рабочих и 84 машинистки).
</t>
    </r>
    <r>
      <rPr>
        <b/>
        <u/>
        <sz val="12"/>
        <color theme="1"/>
        <rFont val="Times New Roman"/>
        <family val="1"/>
        <charset val="204"/>
      </rPr>
      <t>МБУ "КСАТ":</t>
    </r>
    <r>
      <rPr>
        <sz val="12"/>
        <color theme="1"/>
        <rFont val="Times New Roman"/>
        <family val="1"/>
        <charset val="204"/>
      </rPr>
      <t xml:space="preserve">  В период с апреля по ноябрь 2018 года трудоустроено 43 человека. </t>
    </r>
  </si>
  <si>
    <t>Проведены мероприятия по повышению доступности на объекте СК Юбилейный: установлены полосы перед крыльцом главного входа до автостоянки из тактильной плитки, комплект тревожной кнопки, система вызова персонала, крепление крючка для костылей. МБУ "Феникс" приобретены наклейки для инвалидов (вход, выход, туалет). МАДОУ "Цветик-семицветик" установлена кнопка-вызова для входа в здание.  МАОУ "СОШ №3" приобретён приставной минипандус. МАОУ "СОШ №5" приобретены опорный поручень, скамья для инвалидов.</t>
  </si>
  <si>
    <t>В Административном здании (ул. Дружбы народов, д.7) установлены тактильные напольные плиты для обозначения движения и предупреждения их о возможных опасностях на пути следования, контрастная маркировка дверного проёма заменены на тактильные таблички азбукой Брайля (название кабинета). В СК Юбилейный выполнены работы по установке рельефных схем движения по Брайлю. Установлена информационная мнемосхема. МАДОУ Цветик-семицветик приобретены тактильные таблички. МАОУ СОШ №3 система чтения и трансформации текста в речь.</t>
  </si>
  <si>
    <t>Данная мера поддержки носит заявительный характер. В 2018 году выплачены компенсации  6 гражданам, удостоенных звания "Почётный гражданин города Когалыма" ( Ветштейн В.В., Мартыновой О.В., Чиглинцевой Л.М., Гурину А.А., Коротковой Р.М., Лосевой И.В. ).</t>
  </si>
  <si>
    <t>Показатель определен по результатам анкетирования</t>
  </si>
  <si>
    <t>Доля обучающихся в муниципальных общеобразовательных организациях, занимающихся в одну смену, в общей численности обучающихся в муниципальных общеобразовательных организациях</t>
  </si>
  <si>
    <t>Улучшились результаты выпускников школы,  которые показывали низкие результаты единого государственного экзамена. Показатель демонстрирует доступность и качество образования в школах города. Снижение показателя говорит о равных условиях получения образования в школах города Когалыма.</t>
  </si>
  <si>
    <t>стремится к 1</t>
  </si>
  <si>
    <t>Доля детей в возрасте от 6 до 17 лет (включительно), охваченных всеми формами отдыха и оздоровления, от общей численности детей, нуждающихся в оздоровлении (в том числе прошедших оздоровление в организациях отдыха детей и их оздоровления)</t>
  </si>
  <si>
    <t>По итогам работы конкурсной комиссии определились победители. Гранты в форме субсидий в размере  200,0 тыс.рублей присуждены: 
- Местной общественной организации совет ветеранов войны, труда, инвалидов и пенсионеров города Когалыма за проект «Ветерану в подарок».
- Общественной организации «Когалымская городская федерация инвалидного спорта» за проект «Единая форма - единый успех!».
- Общественной организации «Первопроходцы Когалыма» за проект «Хронограф «40 памятных лет города Когалыма»..
- Местной общественной организации совет ветеранов войны, труда, инвалидов и пенсионеров города Когалыма за проект «Мы нужны друг другу».</t>
  </si>
  <si>
    <t xml:space="preserve">В 3-х школах отсутствуют пожарные краны и рукава (строительные нормы). По статистическим отчетам показатель составляет 97,3%. Считается, что пожарная безопасность в этих школах обеспечена на 100%. </t>
  </si>
  <si>
    <t xml:space="preserve">Не достижение целевого показателя обусловлено отсутствием лицензии на образовательную деятельность у  частного д/с "Академия детства" </t>
  </si>
  <si>
    <t>Объем инвестиций в основной капитал (за исключением бюджетных средств) в расчете на одного жителя за 2018 год по предварительным данным Управления Федеральной службы государственной статистики по Тюменской области, Ханты-Мансийскому автономному округу – Югре и Ямало-Ненецкому автономному округу (далее - Тюменьстат) составляет 172,75 тыс. рублей, что ниже уровня 2017 года на 19,4%.
По предварительным данным на значительное снижение объема инвестиций в основной капитал за январь-декабрь 2018 года, по сравнению с 2017 годом, оказало влияние уменьшение объемов инвестиций в основной капитал отдельных организаций и предприятий на территории города Когалыма.
Также, снижение объема инвестиций произошло в связи с окончанием строительства/реконструкции таких объектов, как:
-  реконструкция "Кино-концертный комплекс "Янтарь" под "Филиал Государственного академического Малого театра России" (в том числе ПИР);
- реконструкция "Здание дом культуры "Сибирь",  по адресу: ул. Широкая,5 (в т.ч. ПИР, благоустройство прилегающей территории);
- строительство объекта: «Тренажерный комплекс «Огневой полигон».
В прогнозном периоде планируется увеличение объема инвестиций за счет реализации инвестиционных проектов по строительству следующих объектов:
- Региональный центр спортивной подготовки;
- теннисный центр и футбольный стадион (манеж);
- общеобразовательная школа на 1 125 мест;
- детский сад на 320 мест.
Также по данным некоторых предприятий города планируется увеличение объема инвестиций по таким видам деятельности как, строительство, химическое производство, добыча полезных ископаемых.</t>
  </si>
  <si>
    <t xml:space="preserve">Уменьшение показателя по итогам года обусловлено в первую очередь снижением среднесписочной численности работающих на малых и средних предприятиях, что связано с уменьшением количества микро предприятий и как следствие уменьшением среднесписочной численности работающих на данных предприятиях. При планировании значения показателя муниципальной программы на 2018 год данные по среднесписочной численности работников (без внешних совместителей) малых и средних предприятий учитывались по расчетам управления экономики  – 5 181 ед. В связи с тем, что кол-во субъектов МСП в вышеуказанном показателе уменьшилось, численность работников соответственно тоже уменьшилась  до 4 147 ед. 
В результате чего значение показателя уменьшилось. 
</t>
  </si>
  <si>
    <t xml:space="preserve">При планировании значения показателя муниципальной программы на 2018 год количество ИП учитывались по данным ИФНС по Сургутскому району ХМАО – Югры – 1 473 ед., по итогам года по рекомендации БУ ХМАО – Югры «Региональный аналитический центр» стало учитываться исходя из Единого реестра субъектов МСП с сайта Федеральной налоговой службы  – 1 227 ед.  В результате чего значение показателя уменьшилось. </t>
  </si>
  <si>
    <t xml:space="preserve">Причиной отрицательной динамики показателя является отсутствие заявителей Причиной отрицательной динамики показателей является отсутствие заявителей. </t>
  </si>
  <si>
    <t>Отрицательная динамика показателя сложилась в связи с тем, что на начало года планировалось оказать меры финансовой поддержки для улучшения жилищных условий 4 молодым семьям, доведены лимиты бюджетных ассигнований 3 молодым семьям.</t>
  </si>
  <si>
    <t>13.  "Развитие культуры в городе Когалыме"</t>
  </si>
  <si>
    <t xml:space="preserve"> Отрицательная динамика  сложилась в связи с низким процентом ввода жилья.</t>
  </si>
  <si>
    <t>1 ветеран боевых действий исключен из списка отдельных категорий граждан в связи с внеочередным получением жилья по договору социального найма (и еще 1 ветеран исключен из списка в конце 2017 года), 5 получили субсидию на приобретение жилья.</t>
  </si>
  <si>
    <t>Превышение в 2,6 раза</t>
  </si>
  <si>
    <t xml:space="preserve">Управлением образования задействовано 42365 человек
</t>
  </si>
  <si>
    <t>Доля граждан, положительно оценивающих состояние межнациональных отношений в городе Когалыме, от числа опрошенных предоставляется на сновании результатов социологического исследования предоставленного Департаментом внутренней политики ХМАО-Югры 1 раз в конце года. Запланированный показатель  не достигнут. Что говорит о необходимости доработки в сфере работы по формированию отсутствия негативного отношения к иной этнической культуры, наличие положительного образа другого этнокультуры при сохранении позитивного восприятия своей собственной.</t>
  </si>
  <si>
    <t>Административных правонарушений- 14778.Общее количество по линии БДД - 39100</t>
  </si>
  <si>
    <t>Количество уличных преступлений -77. Всего общеуголовных преступлений -417.</t>
  </si>
  <si>
    <t>Общее число молодёжи города Когалыма от 14 до 30 лет -14 600 человек, из них в образовательных учреждениях-2088. Приняли участие 21 663 человека.</t>
  </si>
  <si>
    <t>Олимпиада проводится в октябре. Согласно Указу Президента РФ охват школьным этапом олимпиады должен составлять не менее 50%.</t>
  </si>
  <si>
    <t xml:space="preserve">4. </t>
  </si>
  <si>
    <t xml:space="preserve">2. </t>
  </si>
  <si>
    <t xml:space="preserve">В рамках реализации мероприятия выполнен ремонт участков автомобильных дорог:    
- улица Прибалтийская - 1,974 км;                                                  
- улица Молодежная - 0,170 км;                       
- улица Строителей - 0,190 км;                                      
- мост через реку Ингуягун на км 0+756 автомобильной дороги проспект Нефтяников в городе Когалыме - 0,100 км.                                                                                              </t>
  </si>
  <si>
    <t>2. "Профилактика экстремизма и терроризма в городе Когалыме"</t>
  </si>
  <si>
    <r>
      <t>1</t>
    </r>
    <r>
      <rPr>
        <sz val="13"/>
        <color indexed="8"/>
        <rFont val="Times New Roman"/>
        <family val="1"/>
        <charset val="204"/>
      </rPr>
      <t>**</t>
    </r>
  </si>
  <si>
    <r>
      <t>0,07</t>
    </r>
    <r>
      <rPr>
        <sz val="13"/>
        <color indexed="8"/>
        <rFont val="Times New Roman"/>
        <family val="1"/>
        <charset val="204"/>
      </rPr>
      <t>*</t>
    </r>
  </si>
  <si>
    <r>
      <t>1</t>
    </r>
    <r>
      <rPr>
        <sz val="12"/>
        <color indexed="8"/>
        <rFont val="Times New Roman"/>
        <family val="1"/>
        <charset val="204"/>
      </rPr>
      <t>**</t>
    </r>
  </si>
  <si>
    <t>Доля обучающихся в городе Когалыме, вовлечённых в мероприятия направленные на воспитание толерантности, профилактику проявлений ксенофобии, экстремизма и терроризма, от общей численности обучающихся в образовательных организациях города.</t>
  </si>
  <si>
    <t>Уровень толерантного отношения к представителям другой национальности в городе Когалыме, от числа опрошенных</t>
  </si>
  <si>
    <t>Доля детей, находящихся в трудной жизненной ситуации (дети-сирот, дети, оставшиеся без попечения родителей), охваченных различными формами отдыха и оздоровления, от общей численности детей, находящихся в трудной жизненной ситуации (дети-сироты, дети, оставшиеся без попечения родителей).</t>
  </si>
  <si>
    <t>в том числе переданных не родственникам (в приемные семьи, на усыновление (удочерение), под опеку (попечительство), охваченных другими формами семейного устройства (семейные детские дома, патронатные семьи), находящихся в государственных (муниципальных) учреждениях всех типов</t>
  </si>
  <si>
    <t xml:space="preserve">В течение года организуется чествование юбиляров из числа ветеранов Великой Отечественной войны от имени главы города Когалыма. В этой связи приобретаются подарочные наборы (полотенца, постельное бельё) по числу ветеранов –юбиляров 2018 года, которым исполняется 85 и 90 лет. Всего в 2018 году чествовали на дому 7 человек из числа ветеранов-юбиляров (Симонян М.Т., Скворцова А.И., Амирова В.М., Бердина Т.И, Жмурко А.П., Рябоконева А.Г, Шабанова К.И.) . </t>
  </si>
  <si>
    <t>Двор по ул. Молодежная, д.2 (асфальтирование с восстановлением ливневой канализации, дополнительные парковочные места, пешеходная дорожка, установлены урны и лавочки в кол-ве 5шт.);
Двор по ул. Мира, д.14А, 14Б (асфальтирование с восстановлением ливневой канализации, замена опор наружного освещения в кол-ве 4 шт., заменены светильники в кол-ве 10шт., дополнительные парковочные места, пешеходные дорожки, установлены урны и лавочки в кол-ве 10 шт., установлены 5-ти местные велопарковки в кол-ве 4 шт.)</t>
  </si>
  <si>
    <t>Базовый показатель  идет нарастающим с 2017 года сколько благоустроено дворов. 2 двора за 2018 год фактически благоустроено</t>
  </si>
  <si>
    <t>Строительство объекта "Сквер Фестивальный" полностью выполнено. Показатель не достигнут в связи с ограниченным объемом финансового обеспечения, что не позволило благоустроить планируемые 3 объекта общественной территории</t>
  </si>
  <si>
    <t>Доля административных правонарушений, предусмотренных ст. 12.9, 12.12, 12.16, 12.19 КоАП РФ, выявленных с помощью технических средств фото-, видеофиксации, работающих в автоматическом режиме, в общем количестве таких правонарушений</t>
  </si>
  <si>
    <t>Заболеваемость (январь- 77, февраль - 77, март-77, апрель - 73, май - 73, июнь- 73, июль -73, август-73, сентябрь-73, октябрь-72, ноябрь-71, декабрь-71). С 01.01.2018г. населения всего 65695 человек.</t>
  </si>
  <si>
    <t>тыс. кв.м.</t>
  </si>
  <si>
    <t>Детский городок на территории за многоквартирным домом по ул. Мира, д.14Б</t>
  </si>
  <si>
    <t xml:space="preserve">
Выполнено:
- площадь МФЦ (работы по восстановлению ливневой канализации  (сентябрь);
- установлено насосное оборудование ул. Мира (сентябрь), 
- архитектурная форма "Книжка напротив "янтаря" (сентябрь), 
- установлен "Памятный столб" напротив "Храма" (сентябрь)
</t>
  </si>
  <si>
    <t>Приобретена специализированная техника в количестве 9 единиц (минипогрузчик – 2 ед., автогрейдер – 1 ед., КамАЗ с/с – 5 ед., снегопогрузчик – 1 ед.)</t>
  </si>
  <si>
    <t>Запланировано:
- поставка  и монтаж световых консолей по ул. Береговая (октябрь 150 шт.) - фактически установлено 113 ед.;
- поставка  и монтаж световых консолей по ул. Др. Народов  (ноябрь 97 шт.) - фактически установлено 64 ед.
70 штук были поставлены  с браком. В адрес поставщика направлена претензия на замену качественными консолями. Факт поставки запланирован на февраль 2019 года.</t>
  </si>
  <si>
    <t xml:space="preserve">Увеличение посещения мероприятий связано с востребованностью некоторых услуг, благоприятными условиями погоды на мероприятиях, проходивших на улице, активной агитационной работ.            </t>
  </si>
  <si>
    <t>Показатель рассчитывается по учебным годам согласно статистической отчетности ОО-1 «Сведения об организации, осуществляющей подготовку по образовательным программам начального общего, основного общего, среднего общего образования»</t>
  </si>
  <si>
    <t>Базовыми общеобразовательными организациями являются МАОУ "Средняя школа №3" и МАОУ "Средняя школа №5".</t>
  </si>
  <si>
    <t xml:space="preserve">Не достижение показателя связано с тем, что при планировании значений на начало года количество субъектов МСП составляло - 1 976 ед., по итогам года составило – 1 688 ед. Уменьшение на 288 ед. Т.к. расчет показателя идет на 10 тыс. населения показатель зависит от среднегодовой численности населения. При планировании среднегодовой численности населения в 2018 году значение составило – 66 564 чел., по итогам года – 66 619 чел. Увеличение на 55 чел. 
Также, при расчете показателя учитывались данные по количеству субъектов МСП и ИП. При планировании показателя количество субъектов МСП составляло – 503 ед., по итогам года – 461 ед. Уменьшение на 42 ед. Количество ИП учитывалось по данным ИФНС по Сургутскому району ХМАО – Югры – 1 473 ед., по итогам года по рекомендации БУ ХМАО – Югры «Региональный аналитический центр» стало учитываться исходя из Единого реестра субъектов МСП с сайта Федеральной налоговой службы  – 1 227 ед.  
Что в целом повлияло на уменьшение значения показателя по итогам года.
</t>
  </si>
  <si>
    <t>1. Реконструкция сетей тепловодоснабжения по улице Широкая в городе Когалыме - проектно-сметная документация не получена в виду нарушения сроков исполнения обязательств по муниципальному контракту Подрядчиком. В настоящее время документация проходит проверку достоверности определения сметной стоимости строительства объекта. 
2. Реконструкция объекта "Главный канализационный коллектор Восточной промзоны КНС-7-КНС3-КГ (К-49)" (в том числе ПИР): проектно-сметная документация не получена, так как контракт заключен в ноябре 2018г. В настоящее время выполняются инженерные изыскания и проектные работы.</t>
  </si>
  <si>
    <t>Реализация мероприятия осуществляется МБУ "КСАТ" в рамках выполнения муниципального задания в соответствии со Стандартом качества выполнения муниципальной работы «Выполнение работ в области использования автомобильных дорог», утверждённым постановлением Администрации города Когалыма от 25.05.2016 №1438.</t>
  </si>
  <si>
    <t>Обеспечение стабильности работы светофорных объектов  УЖКХ</t>
  </si>
  <si>
    <t>1) ул. Молодёжная 13 (р-н почты);
2) ул. Бакинская д.37 (р-н СОШ №6);
3) ул. Мира, 2 (р-н магаз. Золото 585).</t>
  </si>
  <si>
    <t>Объект «Пешеходный мост через реку Ингуягун на км 2+289 автодороги улица Дружбы Народов в городе Когалыме»: проектно-сметная документация не получена, так как подрядчик нарушил сроки исполнения муниципального контракта. В настоящее время выполняются инженерные изыскания и проектные работы.</t>
  </si>
  <si>
    <t>Все муниципальные служащие соблюдают ограничения,  запреты, требования к служебному поведению.</t>
  </si>
  <si>
    <t xml:space="preserve">Обеспечение условий для выполнения полномочий и функций, возложенных на органы местного самоуправления Администрации города Когалыма </t>
  </si>
  <si>
    <t>Выдача разрешений на строительство объектов капитального строительства на территории города Когалыма</t>
  </si>
  <si>
    <t>Не достижение запланированного результата связано с тем, что земельные участки располагаются в пределах зоны минимальных расстояний трубопроводов – Конденсатопровод «Уренгой-Сургут»  1и 2 нитки принадлежащие ООО «Газпром». На земельных участках не допускается строительство зданий, строений, сооружений, соответственно невозможно законченный строительством объект поставить на гос. кадастровый учет и получить право собственности на него.</t>
  </si>
  <si>
    <t>3 молодым семьям выданы свидетельства на получение соц. выплаты, перечислены денежные средства из местного бюджета. 3-м семьям средства перечислены. 5 граждан относятся к категории ветераны боевых действий, инвалиды и семьи, имеющие детей-инвалидов, из них 3 ветерана боевых действий и 2 инвалида.</t>
  </si>
  <si>
    <t>Увеличение значения в связи с увеличением объёма финансирования.</t>
  </si>
  <si>
    <t>,</t>
  </si>
  <si>
    <t>Не актуализирована генеральная схема санитарной очистки  города Когалыма, так как подрядчик нарушил сроки исполнения муниципального контракта.</t>
  </si>
  <si>
    <t>перепроверить кол-во показателей</t>
  </si>
</sst>
</file>

<file path=xl/styles.xml><?xml version="1.0" encoding="utf-8"?>
<styleSheet xmlns="http://schemas.openxmlformats.org/spreadsheetml/2006/main">
  <numFmts count="10">
    <numFmt numFmtId="41" formatCode="_-* #,##0\ _₽_-;\-* #,##0\ _₽_-;_-* &quot;-&quot;\ _₽_-;_-@_-"/>
    <numFmt numFmtId="43" formatCode="_-* #,##0.00\ _₽_-;\-* #,##0.00\ _₽_-;_-* &quot;-&quot;??\ _₽_-;_-@_-"/>
    <numFmt numFmtId="164" formatCode="0.0"/>
    <numFmt numFmtId="165" formatCode="0.0%"/>
    <numFmt numFmtId="166" formatCode="_-* #,##0.0\ _₽_-;\-* #,##0.0\ _₽_-;_-* &quot;-&quot;\ _₽_-;_-@_-"/>
    <numFmt numFmtId="167" formatCode="#,##0.0"/>
    <numFmt numFmtId="168" formatCode="#,##0.00\ _₽"/>
    <numFmt numFmtId="169" formatCode="_-* #,##0.00\ _₽_-;\-* #,##0.00\ _₽_-;_-* &quot;-&quot;\ _₽_-;_-@_-"/>
    <numFmt numFmtId="170" formatCode="0.000"/>
    <numFmt numFmtId="171" formatCode="#,##0.000"/>
  </numFmts>
  <fonts count="25">
    <font>
      <sz val="11"/>
      <color theme="1"/>
      <name val="Calibri"/>
      <family val="2"/>
      <scheme val="minor"/>
    </font>
    <font>
      <sz val="11"/>
      <color theme="1"/>
      <name val="Calibri"/>
      <family val="2"/>
      <scheme val="minor"/>
    </font>
    <font>
      <sz val="13"/>
      <name val="Times New Roman"/>
      <family val="1"/>
      <charset val="204"/>
    </font>
    <font>
      <b/>
      <sz val="13"/>
      <name val="Times New Roman"/>
      <family val="1"/>
      <charset val="204"/>
    </font>
    <font>
      <sz val="10"/>
      <name val="Arial"/>
      <family val="2"/>
      <charset val="204"/>
    </font>
    <font>
      <sz val="11"/>
      <color indexed="8"/>
      <name val="Calibri"/>
      <family val="2"/>
      <charset val="204"/>
    </font>
    <font>
      <sz val="13"/>
      <color indexed="8"/>
      <name val="Times New Roman"/>
      <family val="1"/>
      <charset val="204"/>
    </font>
    <font>
      <sz val="13"/>
      <color rgb="FFFF0000"/>
      <name val="Times New Roman"/>
      <family val="1"/>
      <charset val="204"/>
    </font>
    <font>
      <sz val="12"/>
      <color theme="1"/>
      <name val="Times New Roman"/>
      <family val="1"/>
      <charset val="204"/>
    </font>
    <font>
      <sz val="12"/>
      <color rgb="FFFF0000"/>
      <name val="Times New Roman"/>
      <family val="1"/>
      <charset val="204"/>
    </font>
    <font>
      <sz val="13"/>
      <color rgb="FF000000"/>
      <name val="Times New Roman"/>
      <family val="1"/>
      <charset val="204"/>
    </font>
    <font>
      <sz val="13"/>
      <color indexed="10"/>
      <name val="Times New Roman"/>
      <family val="1"/>
      <charset val="204"/>
    </font>
    <font>
      <sz val="13"/>
      <color theme="1"/>
      <name val="Times New Roman"/>
      <family val="1"/>
      <charset val="204"/>
    </font>
    <font>
      <sz val="12"/>
      <name val="Times New Roman"/>
      <family val="1"/>
      <charset val="204"/>
    </font>
    <font>
      <sz val="14"/>
      <color theme="1"/>
      <name val="Times New Roman"/>
      <family val="1"/>
      <charset val="204"/>
    </font>
    <font>
      <sz val="14"/>
      <name val="Times New Roman"/>
      <family val="1"/>
      <charset val="204"/>
    </font>
    <font>
      <sz val="11"/>
      <name val="Times New Roman"/>
      <family val="1"/>
      <charset val="204"/>
    </font>
    <font>
      <sz val="11"/>
      <color indexed="8"/>
      <name val="Times New Roman"/>
      <family val="1"/>
      <charset val="204"/>
    </font>
    <font>
      <sz val="12"/>
      <color indexed="8"/>
      <name val="Times New Roman"/>
      <family val="1"/>
      <charset val="204"/>
    </font>
    <font>
      <sz val="10.5"/>
      <name val="Times New Roman"/>
      <family val="1"/>
      <charset val="204"/>
    </font>
    <font>
      <b/>
      <u/>
      <sz val="12"/>
      <color theme="1"/>
      <name val="Times New Roman"/>
      <family val="1"/>
      <charset val="204"/>
    </font>
    <font>
      <sz val="11"/>
      <color theme="1"/>
      <name val="Times New Roman"/>
      <family val="1"/>
      <charset val="204"/>
    </font>
    <font>
      <sz val="10"/>
      <color theme="1"/>
      <name val="Times New Roman"/>
      <family val="1"/>
      <charset val="204"/>
    </font>
    <font>
      <sz val="11"/>
      <color rgb="FFFF0000"/>
      <name val="Times New Roman"/>
      <family val="1"/>
      <charset val="204"/>
    </font>
    <font>
      <sz val="16"/>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indexe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s>
  <cellStyleXfs count="4">
    <xf numFmtId="0" fontId="0" fillId="0" borderId="0"/>
    <xf numFmtId="43" fontId="1" fillId="0" borderId="0" applyFont="0" applyFill="0" applyBorder="0" applyAlignment="0" applyProtection="0"/>
    <xf numFmtId="0" fontId="4" fillId="0" borderId="0"/>
    <xf numFmtId="0" fontId="5" fillId="0" borderId="0"/>
  </cellStyleXfs>
  <cellXfs count="268">
    <xf numFmtId="0" fontId="0" fillId="0" borderId="0" xfId="0"/>
    <xf numFmtId="0" fontId="2" fillId="0" borderId="0" xfId="0" applyFont="1" applyBorder="1" applyAlignment="1">
      <alignment horizontal="right" vertical="center" wrapText="1"/>
    </xf>
    <xf numFmtId="0" fontId="3"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justify" vertical="center" wrapText="1"/>
    </xf>
    <xf numFmtId="0" fontId="2" fillId="0" borderId="1" xfId="0" applyFont="1" applyBorder="1" applyAlignment="1">
      <alignment horizontal="justify" vertical="center"/>
    </xf>
    <xf numFmtId="1" fontId="2" fillId="0" borderId="1" xfId="0" applyNumberFormat="1" applyFont="1" applyBorder="1" applyAlignment="1">
      <alignment horizontal="justify" vertical="center" wrapText="1"/>
    </xf>
    <xf numFmtId="41" fontId="2" fillId="0" borderId="1" xfId="1" applyNumberFormat="1" applyFont="1" applyBorder="1" applyAlignment="1">
      <alignment horizontal="center" vertical="center"/>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Border="1" applyAlignment="1">
      <alignment horizontal="center" vertical="center" wrapText="1"/>
    </xf>
    <xf numFmtId="0" fontId="7" fillId="0" borderId="1" xfId="0" applyFont="1" applyBorder="1" applyAlignment="1">
      <alignment vertical="center" wrapText="1"/>
    </xf>
    <xf numFmtId="9" fontId="7" fillId="0" borderId="1" xfId="0" applyNumberFormat="1" applyFont="1" applyBorder="1" applyAlignment="1">
      <alignment horizontal="center" vertical="center" wrapText="1"/>
    </xf>
    <xf numFmtId="165" fontId="7" fillId="0" borderId="1" xfId="0" applyNumberFormat="1" applyFont="1" applyFill="1" applyBorder="1" applyAlignment="1">
      <alignment horizontal="justify" vertical="center"/>
    </xf>
    <xf numFmtId="0" fontId="7" fillId="0" borderId="1" xfId="0" applyFont="1" applyFill="1" applyBorder="1" applyAlignment="1">
      <alignment horizontal="left" vertical="center" wrapText="1"/>
    </xf>
    <xf numFmtId="0" fontId="7" fillId="0" borderId="1" xfId="2" applyNumberFormat="1" applyFont="1" applyFill="1" applyBorder="1" applyAlignment="1" applyProtection="1">
      <alignment horizontal="justify" wrapText="1"/>
      <protection hidden="1"/>
    </xf>
    <xf numFmtId="49" fontId="7" fillId="0" borderId="1" xfId="0" applyNumberFormat="1" applyFont="1" applyBorder="1" applyAlignment="1">
      <alignment horizontal="justify" vertical="center" wrapText="1"/>
    </xf>
    <xf numFmtId="0" fontId="7" fillId="0" borderId="1" xfId="0" applyFont="1" applyBorder="1" applyAlignment="1">
      <alignment horizontal="justify" vertical="top" wrapText="1"/>
    </xf>
    <xf numFmtId="0" fontId="7" fillId="0" borderId="1" xfId="0" applyFont="1" applyFill="1" applyBorder="1" applyAlignment="1">
      <alignment horizontal="justify" vertical="center" wrapText="1"/>
    </xf>
    <xf numFmtId="0" fontId="9" fillId="0" borderId="0" xfId="0" applyFont="1" applyAlignment="1">
      <alignment horizontal="center" vertical="center" wrapText="1"/>
    </xf>
    <xf numFmtId="0" fontId="6" fillId="0" borderId="1" xfId="0" applyFont="1" applyBorder="1" applyAlignment="1">
      <alignment horizontal="center" vertical="center" wrapText="1"/>
    </xf>
    <xf numFmtId="166" fontId="2" fillId="0" borderId="1" xfId="1" applyNumberFormat="1" applyFont="1" applyBorder="1" applyAlignment="1">
      <alignment horizontal="center" vertical="center" wrapText="1"/>
    </xf>
    <xf numFmtId="166" fontId="2" fillId="0" borderId="1" xfId="1"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2" fillId="2" borderId="1" xfId="1" applyNumberFormat="1" applyFont="1" applyFill="1" applyBorder="1" applyAlignment="1">
      <alignment horizontal="center" vertical="center" wrapText="1"/>
    </xf>
    <xf numFmtId="169" fontId="2" fillId="0" borderId="1" xfId="1" applyNumberFormat="1" applyFont="1" applyFill="1" applyBorder="1" applyAlignment="1">
      <alignment horizontal="center" vertical="center"/>
    </xf>
    <xf numFmtId="0" fontId="6" fillId="0" borderId="1" xfId="0" applyFont="1" applyBorder="1" applyAlignment="1">
      <alignment vertical="center" wrapText="1"/>
    </xf>
    <xf numFmtId="4" fontId="6"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4" fontId="10" fillId="0" borderId="1" xfId="0" applyNumberFormat="1" applyFont="1" applyBorder="1" applyAlignment="1">
      <alignment horizontal="center" vertical="center" wrapText="1"/>
    </xf>
    <xf numFmtId="0" fontId="10" fillId="0" borderId="1" xfId="0" applyNumberFormat="1" applyFont="1" applyBorder="1" applyAlignment="1">
      <alignment horizontal="center" vertical="center" wrapText="1"/>
    </xf>
    <xf numFmtId="9" fontId="7" fillId="0" borderId="1" xfId="0" applyNumberFormat="1" applyFont="1" applyFill="1" applyBorder="1" applyAlignment="1">
      <alignment horizontal="center" vertical="center"/>
    </xf>
    <xf numFmtId="0" fontId="2" fillId="0" borderId="1" xfId="0" applyFont="1" applyBorder="1" applyAlignment="1">
      <alignment horizontal="justify" vertical="top" wrapText="1"/>
    </xf>
    <xf numFmtId="49"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164" fontId="6" fillId="0" borderId="1" xfId="0" applyNumberFormat="1" applyFont="1" applyFill="1" applyBorder="1" applyAlignment="1">
      <alignment horizontal="center" vertical="center" wrapText="1"/>
    </xf>
    <xf numFmtId="0" fontId="6" fillId="2" borderId="1" xfId="0" applyFont="1" applyFill="1" applyBorder="1" applyAlignment="1">
      <alignment wrapText="1"/>
    </xf>
    <xf numFmtId="0" fontId="6" fillId="2" borderId="1" xfId="0" applyFont="1" applyFill="1" applyBorder="1" applyAlignment="1">
      <alignment horizontal="justify" wrapText="1"/>
    </xf>
    <xf numFmtId="0" fontId="6" fillId="0" borderId="1" xfId="0" applyFont="1" applyFill="1" applyBorder="1" applyAlignment="1">
      <alignment horizontal="center" vertical="center" wrapText="1"/>
    </xf>
    <xf numFmtId="0" fontId="6" fillId="2"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vertical="top" wrapText="1"/>
    </xf>
    <xf numFmtId="0" fontId="6" fillId="0" borderId="1" xfId="0" applyFont="1" applyBorder="1" applyAlignment="1">
      <alignment wrapText="1"/>
    </xf>
    <xf numFmtId="2" fontId="6" fillId="0"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170" fontId="12" fillId="2" borderId="1" xfId="0" applyNumberFormat="1" applyFont="1" applyFill="1" applyBorder="1" applyAlignment="1">
      <alignment horizontal="center" vertical="center" wrapText="1"/>
    </xf>
    <xf numFmtId="3" fontId="12" fillId="0" borderId="1" xfId="0" applyNumberFormat="1" applyFont="1" applyBorder="1" applyAlignment="1">
      <alignment horizontal="center" vertical="center" wrapText="1"/>
    </xf>
    <xf numFmtId="3" fontId="12" fillId="2" borderId="1" xfId="0" applyNumberFormat="1" applyFont="1" applyFill="1" applyBorder="1" applyAlignment="1">
      <alignment horizontal="center" vertical="center" wrapText="1"/>
    </xf>
    <xf numFmtId="171" fontId="12" fillId="0" borderId="1" xfId="0" applyNumberFormat="1" applyFont="1" applyBorder="1" applyAlignment="1">
      <alignment horizontal="center" vertical="center" wrapText="1"/>
    </xf>
    <xf numFmtId="0" fontId="12" fillId="0" borderId="1" xfId="0" applyFont="1" applyFill="1" applyBorder="1" applyAlignment="1">
      <alignment horizontal="left" vertical="top" wrapText="1"/>
    </xf>
    <xf numFmtId="0" fontId="12"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10" fillId="0" borderId="1" xfId="0" applyFont="1" applyBorder="1" applyAlignment="1">
      <alignment vertical="center" wrapText="1"/>
    </xf>
    <xf numFmtId="0" fontId="7" fillId="0" borderId="1" xfId="0" applyFont="1" applyBorder="1" applyAlignment="1">
      <alignment horizontal="justify" vertical="center" wrapText="1"/>
    </xf>
    <xf numFmtId="164"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3" fontId="2" fillId="0" borderId="1" xfId="0" applyNumberFormat="1" applyFont="1" applyFill="1" applyBorder="1" applyAlignment="1">
      <alignment horizontal="center" vertical="center" wrapText="1"/>
    </xf>
    <xf numFmtId="0" fontId="6" fillId="4" borderId="1" xfId="0" applyFont="1" applyFill="1" applyBorder="1" applyAlignment="1">
      <alignment horizontal="justify" vertical="center" wrapText="1"/>
    </xf>
    <xf numFmtId="164" fontId="6" fillId="4" borderId="1" xfId="0" applyNumberFormat="1"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justify" vertical="top" wrapText="1"/>
    </xf>
    <xf numFmtId="164"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Fill="1" applyBorder="1" applyAlignment="1">
      <alignment horizontal="justify" vertical="top" wrapText="1"/>
    </xf>
    <xf numFmtId="0" fontId="2" fillId="0" borderId="1" xfId="0" applyFont="1" applyBorder="1" applyAlignment="1">
      <alignment horizontal="center" vertical="top" wrapText="1"/>
    </xf>
    <xf numFmtId="0" fontId="2" fillId="0" borderId="0" xfId="0" applyFont="1" applyAlignment="1">
      <alignment horizontal="left" vertical="top" wrapText="1"/>
    </xf>
    <xf numFmtId="49" fontId="2" fillId="0" borderId="1" xfId="0" applyNumberFormat="1" applyFont="1" applyBorder="1" applyAlignment="1">
      <alignment horizontal="center" vertical="top" wrapText="1"/>
    </xf>
    <xf numFmtId="0" fontId="2" fillId="0" borderId="1" xfId="0" applyFont="1" applyBorder="1" applyAlignment="1">
      <alignment horizontal="left" vertical="top" wrapText="1"/>
    </xf>
    <xf numFmtId="0" fontId="12" fillId="0" borderId="1" xfId="0" applyFont="1" applyBorder="1" applyAlignment="1">
      <alignment vertical="top" wrapText="1"/>
    </xf>
    <xf numFmtId="0" fontId="12"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167" fontId="10"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10" fillId="0" borderId="1" xfId="0" applyFont="1" applyFill="1" applyBorder="1" applyAlignment="1">
      <alignment horizontal="justify" vertical="center"/>
    </xf>
    <xf numFmtId="0" fontId="10" fillId="0" borderId="1" xfId="0" applyFont="1" applyFill="1" applyBorder="1" applyAlignment="1">
      <alignment horizontal="center" vertical="center"/>
    </xf>
    <xf numFmtId="164" fontId="10" fillId="0" borderId="1" xfId="0" applyNumberFormat="1" applyFont="1" applyFill="1" applyBorder="1" applyAlignment="1">
      <alignment horizontal="center" vertical="center"/>
    </xf>
    <xf numFmtId="3" fontId="10" fillId="0" borderId="1" xfId="0" applyNumberFormat="1" applyFont="1" applyFill="1" applyBorder="1" applyAlignment="1">
      <alignment horizontal="center" vertical="center"/>
    </xf>
    <xf numFmtId="0" fontId="12" fillId="0" borderId="1" xfId="0" applyFont="1" applyFill="1" applyBorder="1" applyAlignment="1">
      <alignment horizontal="justify" vertical="center" wrapText="1"/>
    </xf>
    <xf numFmtId="3" fontId="2" fillId="0"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49" fontId="12" fillId="0" borderId="1" xfId="0" applyNumberFormat="1" applyFont="1" applyBorder="1" applyAlignment="1">
      <alignment horizontal="center" vertical="center" wrapText="1"/>
    </xf>
    <xf numFmtId="164" fontId="12" fillId="0" borderId="1" xfId="0" applyNumberFormat="1" applyFont="1" applyBorder="1" applyAlignment="1">
      <alignment horizontal="center" vertical="center"/>
    </xf>
    <xf numFmtId="0" fontId="12" fillId="2" borderId="1" xfId="2" applyFont="1" applyFill="1" applyBorder="1" applyAlignment="1">
      <alignment horizontal="center" vertical="center" wrapText="1"/>
    </xf>
    <xf numFmtId="0" fontId="12" fillId="2" borderId="1" xfId="2" applyFont="1" applyFill="1" applyBorder="1" applyAlignment="1">
      <alignment horizontal="center" vertical="center"/>
    </xf>
    <xf numFmtId="0" fontId="12" fillId="0" borderId="1" xfId="2" applyFont="1" applyBorder="1" applyAlignment="1">
      <alignment horizontal="center" vertical="center" wrapText="1"/>
    </xf>
    <xf numFmtId="0" fontId="12" fillId="0" borderId="1" xfId="2" applyFont="1" applyBorder="1" applyAlignment="1">
      <alignment horizontal="center" vertical="center"/>
    </xf>
    <xf numFmtId="0" fontId="7" fillId="0" borderId="0" xfId="0" applyFont="1" applyAlignment="1">
      <alignment horizontal="center" vertical="center" wrapText="1"/>
    </xf>
    <xf numFmtId="49" fontId="6" fillId="0" borderId="1" xfId="0" applyNumberFormat="1" applyFont="1" applyFill="1" applyBorder="1" applyAlignment="1">
      <alignment horizontal="center" vertical="center"/>
    </xf>
    <xf numFmtId="168" fontId="7" fillId="0" borderId="0" xfId="0" applyNumberFormat="1" applyFont="1" applyAlignment="1">
      <alignment horizontal="center" vertical="center" wrapText="1"/>
    </xf>
    <xf numFmtId="0" fontId="12" fillId="2" borderId="1" xfId="0" applyFont="1" applyFill="1" applyBorder="1" applyAlignment="1">
      <alignment horizontal="center" vertical="center" wrapText="1"/>
    </xf>
    <xf numFmtId="0" fontId="12" fillId="0" borderId="1" xfId="0" applyFont="1" applyBorder="1" applyAlignment="1">
      <alignment vertical="center" wrapText="1"/>
    </xf>
    <xf numFmtId="0" fontId="2" fillId="2" borderId="1" xfId="0" applyNumberFormat="1" applyFont="1" applyFill="1" applyBorder="1" applyAlignment="1">
      <alignment vertical="center" wrapText="1"/>
    </xf>
    <xf numFmtId="49" fontId="12" fillId="2" borderId="1" xfId="0" applyNumberFormat="1" applyFont="1" applyFill="1" applyBorder="1" applyAlignment="1">
      <alignment horizontal="center" vertical="center" wrapText="1"/>
    </xf>
    <xf numFmtId="0" fontId="12" fillId="2" borderId="1" xfId="0" applyNumberFormat="1" applyFont="1" applyFill="1" applyBorder="1" applyAlignment="1">
      <alignment vertical="center" wrapText="1"/>
    </xf>
    <xf numFmtId="0" fontId="12" fillId="2" borderId="1" xfId="0" applyNumberFormat="1" applyFont="1" applyFill="1" applyBorder="1" applyAlignment="1">
      <alignment horizontal="left" vertical="center" wrapText="1"/>
    </xf>
    <xf numFmtId="0" fontId="8"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2" borderId="1" xfId="0" applyFont="1" applyFill="1" applyBorder="1" applyAlignment="1">
      <alignment vertical="center" wrapText="1"/>
    </xf>
    <xf numFmtId="0" fontId="8" fillId="2" borderId="6" xfId="0" applyFont="1" applyFill="1" applyBorder="1" applyAlignment="1">
      <alignment horizontal="center" vertical="center" wrapText="1"/>
    </xf>
    <xf numFmtId="2" fontId="8" fillId="2" borderId="1" xfId="0" applyNumberFormat="1" applyFont="1" applyFill="1" applyBorder="1" applyAlignment="1">
      <alignment horizontal="center" vertical="center" wrapText="1"/>
    </xf>
    <xf numFmtId="0" fontId="12" fillId="2" borderId="4"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10" fillId="2" borderId="1" xfId="0" applyFont="1" applyFill="1" applyBorder="1" applyAlignment="1">
      <alignment vertical="center" wrapText="1"/>
    </xf>
    <xf numFmtId="0" fontId="8" fillId="2" borderId="4" xfId="0" applyFont="1" applyFill="1" applyBorder="1" applyAlignment="1">
      <alignment horizontal="center" vertical="center" wrapText="1"/>
    </xf>
    <xf numFmtId="0" fontId="10" fillId="2" borderId="4" xfId="0" applyFont="1" applyFill="1" applyBorder="1" applyAlignment="1">
      <alignment vertical="center" wrapText="1"/>
    </xf>
    <xf numFmtId="0" fontId="12" fillId="2" borderId="4"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3" xfId="0" applyFont="1" applyFill="1" applyBorder="1" applyAlignment="1">
      <alignment horizontal="center" vertical="center" wrapText="1"/>
    </xf>
    <xf numFmtId="16" fontId="12" fillId="2" borderId="1" xfId="0" applyNumberFormat="1"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3" xfId="0" applyFont="1" applyFill="1" applyBorder="1" applyAlignment="1">
      <alignment horizontal="left" vertical="top" wrapText="1"/>
    </xf>
    <xf numFmtId="0" fontId="8" fillId="2" borderId="3" xfId="0" applyFont="1" applyFill="1" applyBorder="1" applyAlignment="1">
      <alignment horizontal="center" vertical="center" wrapText="1"/>
    </xf>
    <xf numFmtId="49" fontId="8" fillId="2" borderId="1" xfId="0" applyNumberFormat="1" applyFont="1" applyFill="1" applyBorder="1" applyAlignment="1">
      <alignment horizontal="center" vertical="center"/>
    </xf>
    <xf numFmtId="0" fontId="12" fillId="2" borderId="1" xfId="0" applyFont="1" applyFill="1" applyBorder="1" applyAlignment="1">
      <alignment horizontal="left" vertical="top" wrapText="1"/>
    </xf>
    <xf numFmtId="0" fontId="8" fillId="2" borderId="1" xfId="0" applyFont="1" applyFill="1" applyBorder="1" applyAlignment="1">
      <alignment horizontal="center" vertical="center"/>
    </xf>
    <xf numFmtId="0" fontId="8" fillId="2" borderId="1" xfId="0" applyFont="1" applyFill="1" applyBorder="1" applyAlignment="1">
      <alignment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170" fontId="2"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167" fontId="8"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167"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xf>
    <xf numFmtId="49" fontId="8" fillId="0" borderId="1" xfId="0" applyNumberFormat="1" applyFont="1" applyBorder="1" applyAlignment="1">
      <alignment horizontal="center" vertical="center"/>
    </xf>
    <xf numFmtId="0" fontId="8" fillId="0" borderId="1" xfId="0" applyFont="1" applyBorder="1" applyAlignment="1">
      <alignment horizontal="center" vertical="center"/>
    </xf>
    <xf numFmtId="49" fontId="8" fillId="0" borderId="1"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49" fontId="14" fillId="4" borderId="1" xfId="0" applyNumberFormat="1" applyFont="1" applyFill="1" applyBorder="1" applyAlignment="1">
      <alignment horizontal="center" vertical="center" wrapText="1"/>
    </xf>
    <xf numFmtId="0" fontId="14" fillId="0" borderId="2" xfId="0" applyFont="1" applyBorder="1" applyAlignment="1">
      <alignment horizontal="center" vertical="center"/>
    </xf>
    <xf numFmtId="1" fontId="14" fillId="4" borderId="1" xfId="0" applyNumberFormat="1" applyFont="1" applyFill="1" applyBorder="1" applyAlignment="1">
      <alignment horizontal="center" vertical="center" wrapText="1"/>
    </xf>
    <xf numFmtId="1" fontId="15" fillId="4" borderId="1" xfId="0" applyNumberFormat="1" applyFont="1" applyFill="1" applyBorder="1" applyAlignment="1">
      <alignment horizontal="center" vertical="center" wrapText="1"/>
    </xf>
    <xf numFmtId="4" fontId="2" fillId="4" borderId="1" xfId="0" applyNumberFormat="1" applyFont="1" applyFill="1" applyBorder="1" applyAlignment="1">
      <alignment horizontal="center" vertical="center" wrapText="1"/>
    </xf>
    <xf numFmtId="167" fontId="2" fillId="4" borderId="1" xfId="0" applyNumberFormat="1" applyFont="1" applyFill="1" applyBorder="1" applyAlignment="1">
      <alignment horizontal="center" vertical="center" wrapText="1"/>
    </xf>
    <xf numFmtId="1" fontId="2" fillId="4" borderId="1" xfId="0" applyNumberFormat="1" applyFont="1" applyFill="1" applyBorder="1" applyAlignment="1">
      <alignment horizontal="center" vertical="center" wrapText="1"/>
    </xf>
    <xf numFmtId="49" fontId="2" fillId="0" borderId="1" xfId="0" applyNumberFormat="1" applyFont="1" applyBorder="1" applyAlignment="1">
      <alignment horizontal="justify" vertical="center" wrapText="1"/>
    </xf>
    <xf numFmtId="0" fontId="16" fillId="0" borderId="0" xfId="2" applyFont="1" applyAlignment="1">
      <alignment horizontal="justify" vertical="top" wrapText="1"/>
    </xf>
    <xf numFmtId="0" fontId="16" fillId="0" borderId="1" xfId="2" applyFont="1" applyBorder="1" applyAlignment="1">
      <alignment horizontal="center" vertical="center" wrapText="1"/>
    </xf>
    <xf numFmtId="0" fontId="16" fillId="0" borderId="5" xfId="2" applyFont="1" applyFill="1" applyBorder="1" applyAlignment="1">
      <alignment horizontal="justify" vertical="top" wrapText="1"/>
    </xf>
    <xf numFmtId="0" fontId="16" fillId="0" borderId="1" xfId="2" applyFont="1" applyFill="1" applyBorder="1" applyAlignment="1">
      <alignment horizontal="center" vertical="center" wrapText="1"/>
    </xf>
    <xf numFmtId="0" fontId="17" fillId="2" borderId="1" xfId="2" applyFont="1" applyFill="1" applyBorder="1" applyAlignment="1">
      <alignment horizontal="center" vertical="center" wrapText="1"/>
    </xf>
    <xf numFmtId="0" fontId="17" fillId="2" borderId="2" xfId="2" applyFont="1" applyFill="1" applyBorder="1" applyAlignment="1">
      <alignment horizontal="center" vertical="center" wrapText="1"/>
    </xf>
    <xf numFmtId="0" fontId="17" fillId="0" borderId="1" xfId="2" applyFont="1" applyBorder="1" applyAlignment="1">
      <alignment horizontal="center" vertical="center" wrapText="1"/>
    </xf>
    <xf numFmtId="164" fontId="17" fillId="2" borderId="1" xfId="2" applyNumberFormat="1" applyFont="1" applyFill="1" applyBorder="1" applyAlignment="1">
      <alignment horizontal="center" vertical="center" wrapText="1"/>
    </xf>
    <xf numFmtId="0" fontId="16" fillId="0" borderId="1" xfId="2" applyFont="1" applyBorder="1" applyAlignment="1">
      <alignment horizontal="left" vertical="top" wrapText="1"/>
    </xf>
    <xf numFmtId="0" fontId="16" fillId="0" borderId="1" xfId="2" applyFont="1" applyFill="1" applyBorder="1" applyAlignment="1">
      <alignment horizontal="left" vertical="top" wrapText="1"/>
    </xf>
    <xf numFmtId="0" fontId="16" fillId="2" borderId="1" xfId="2" applyFont="1" applyFill="1" applyBorder="1" applyAlignment="1">
      <alignment horizontal="left" vertical="top" wrapText="1"/>
    </xf>
    <xf numFmtId="0" fontId="17" fillId="0" borderId="1" xfId="2" applyFont="1" applyBorder="1" applyAlignment="1">
      <alignment horizontal="left" vertical="top" wrapText="1"/>
    </xf>
    <xf numFmtId="0" fontId="16" fillId="2" borderId="1" xfId="2" applyFont="1" applyFill="1" applyBorder="1" applyAlignment="1">
      <alignment horizontal="justify" vertical="top" wrapText="1"/>
    </xf>
    <xf numFmtId="0" fontId="16" fillId="0" borderId="1" xfId="2" applyFont="1" applyBorder="1" applyAlignment="1">
      <alignment horizontal="justify" vertical="top" wrapText="1"/>
    </xf>
    <xf numFmtId="0" fontId="18" fillId="0" borderId="1"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 xfId="0" applyFont="1" applyBorder="1" applyAlignment="1">
      <alignment horizontal="center" vertical="center"/>
    </xf>
    <xf numFmtId="0" fontId="18" fillId="0" borderId="1" xfId="0" applyNumberFormat="1" applyFont="1" applyBorder="1" applyAlignment="1">
      <alignment horizontal="center" vertical="center" wrapText="1"/>
    </xf>
    <xf numFmtId="0" fontId="2" fillId="0" borderId="1" xfId="3" applyFont="1" applyBorder="1" applyAlignment="1">
      <alignment horizontal="center" vertical="center" wrapText="1"/>
    </xf>
    <xf numFmtId="49" fontId="2" fillId="0" borderId="1" xfId="3" applyNumberFormat="1"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10" fillId="0" borderId="5" xfId="0" applyFont="1" applyBorder="1" applyAlignment="1">
      <alignment horizontal="center" vertical="center" wrapText="1"/>
    </xf>
    <xf numFmtId="0" fontId="6" fillId="0" borderId="6" xfId="0" applyFont="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12" fillId="0" borderId="6" xfId="0" applyFont="1" applyBorder="1" applyAlignment="1">
      <alignment horizontal="center" vertical="center" wrapText="1"/>
    </xf>
    <xf numFmtId="49" fontId="12" fillId="0" borderId="1" xfId="0" applyNumberFormat="1" applyFont="1" applyBorder="1" applyAlignment="1">
      <alignment horizontal="left" vertical="center" wrapText="1"/>
    </xf>
    <xf numFmtId="0" fontId="19" fillId="0" borderId="1" xfId="0" applyFont="1" applyBorder="1" applyAlignment="1">
      <alignment horizontal="left" vertical="center" wrapText="1"/>
    </xf>
    <xf numFmtId="49" fontId="2" fillId="4" borderId="1" xfId="0" applyNumberFormat="1" applyFont="1" applyFill="1" applyBorder="1" applyAlignment="1">
      <alignment horizontal="center" vertical="center" wrapText="1" readingOrder="1"/>
    </xf>
    <xf numFmtId="0" fontId="12" fillId="4" borderId="1" xfId="0" applyNumberFormat="1" applyFont="1" applyFill="1" applyBorder="1" applyAlignment="1">
      <alignment horizontal="center" vertical="center" wrapText="1"/>
    </xf>
    <xf numFmtId="1" fontId="12" fillId="4" borderId="1" xfId="0" applyNumberFormat="1" applyFont="1" applyFill="1" applyBorder="1" applyAlignment="1">
      <alignment horizontal="center" vertical="center" wrapText="1"/>
    </xf>
    <xf numFmtId="49" fontId="12" fillId="0" borderId="2" xfId="0" applyNumberFormat="1" applyFont="1" applyBorder="1" applyAlignment="1">
      <alignment horizontal="center" vertical="center"/>
    </xf>
    <xf numFmtId="1" fontId="12" fillId="0" borderId="2" xfId="0" applyNumberFormat="1" applyFont="1" applyBorder="1" applyAlignment="1">
      <alignment horizontal="center" vertical="center"/>
    </xf>
    <xf numFmtId="49" fontId="12" fillId="4"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readingOrder="1"/>
    </xf>
    <xf numFmtId="0" fontId="12" fillId="4" borderId="1" xfId="0" applyFont="1" applyFill="1" applyBorder="1" applyAlignment="1">
      <alignment horizontal="center" vertical="center" wrapText="1" readingOrder="1"/>
    </xf>
    <xf numFmtId="49" fontId="13" fillId="0" borderId="1" xfId="0" applyNumberFormat="1" applyFont="1" applyFill="1" applyBorder="1" applyAlignment="1">
      <alignment vertical="top" wrapText="1"/>
    </xf>
    <xf numFmtId="49" fontId="8" fillId="0" borderId="1" xfId="0" applyNumberFormat="1" applyFont="1" applyFill="1" applyBorder="1" applyAlignment="1">
      <alignment vertical="top" wrapText="1"/>
    </xf>
    <xf numFmtId="0" fontId="12" fillId="0" borderId="0" xfId="0" applyFont="1" applyAlignment="1">
      <alignment vertical="center" wrapText="1"/>
    </xf>
    <xf numFmtId="0" fontId="6" fillId="0" borderId="2" xfId="0" applyFont="1" applyBorder="1" applyAlignment="1">
      <alignment horizontal="left" vertical="center" wrapText="1"/>
    </xf>
    <xf numFmtId="0" fontId="2" fillId="0" borderId="1" xfId="0" applyFont="1" applyBorder="1" applyAlignment="1">
      <alignment vertical="top" wrapText="1"/>
    </xf>
    <xf numFmtId="4" fontId="2" fillId="0" borderId="1" xfId="0" applyNumberFormat="1" applyFont="1" applyBorder="1" applyAlignment="1">
      <alignment horizontal="center" vertical="center" wrapText="1"/>
    </xf>
    <xf numFmtId="0" fontId="2" fillId="0" borderId="1" xfId="2" applyFont="1" applyBorder="1" applyAlignment="1">
      <alignment vertical="center" wrapText="1"/>
    </xf>
    <xf numFmtId="4" fontId="2" fillId="2" borderId="1" xfId="0" applyNumberFormat="1" applyFont="1" applyFill="1" applyBorder="1" applyAlignment="1">
      <alignment horizontal="left" vertical="center" wrapText="1"/>
    </xf>
    <xf numFmtId="3" fontId="2" fillId="4" borderId="1" xfId="0" applyNumberFormat="1" applyFont="1" applyFill="1" applyBorder="1" applyAlignment="1">
      <alignment horizontal="center" vertical="center" wrapText="1"/>
    </xf>
    <xf numFmtId="0" fontId="10" fillId="0" borderId="1" xfId="0" applyFont="1" applyBorder="1" applyAlignment="1">
      <alignment horizontal="center" vertical="center"/>
    </xf>
    <xf numFmtId="164" fontId="10" fillId="0" borderId="1" xfId="0" applyNumberFormat="1" applyFont="1" applyBorder="1" applyAlignment="1">
      <alignment horizontal="center" vertical="center" wrapText="1"/>
    </xf>
    <xf numFmtId="164" fontId="1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0" xfId="0" applyFont="1" applyAlignment="1">
      <alignment horizontal="justify" vertical="center" wrapText="1"/>
    </xf>
    <xf numFmtId="0" fontId="6"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164" fontId="7" fillId="0" borderId="0" xfId="0" applyNumberFormat="1" applyFont="1" applyAlignment="1">
      <alignment horizontal="center" vertical="center" wrapText="1"/>
    </xf>
    <xf numFmtId="0" fontId="2" fillId="0" borderId="1" xfId="0" applyNumberFormat="1" applyFont="1" applyBorder="1" applyAlignment="1">
      <alignment horizontal="center" vertical="center" wrapText="1"/>
    </xf>
    <xf numFmtId="0" fontId="6" fillId="0" borderId="1" xfId="2" applyFont="1" applyFill="1" applyBorder="1" applyAlignment="1">
      <alignment horizontal="left" vertical="center" wrapText="1"/>
    </xf>
    <xf numFmtId="0" fontId="12" fillId="0" borderId="0" xfId="0" applyFont="1"/>
    <xf numFmtId="0" fontId="21" fillId="0" borderId="0" xfId="0" applyFont="1"/>
    <xf numFmtId="0" fontId="12" fillId="0" borderId="0" xfId="0" applyFont="1" applyAlignment="1">
      <alignment horizontal="center"/>
    </xf>
    <xf numFmtId="0" fontId="22" fillId="0" borderId="0" xfId="0" applyFont="1" applyAlignment="1">
      <alignment horizontal="center"/>
    </xf>
    <xf numFmtId="0" fontId="7" fillId="0" borderId="0" xfId="0" applyFont="1"/>
    <xf numFmtId="0" fontId="23" fillId="0" borderId="0" xfId="0" applyFont="1"/>
    <xf numFmtId="0" fontId="9" fillId="0" borderId="0" xfId="0" applyFont="1"/>
    <xf numFmtId="0" fontId="7" fillId="0" borderId="1" xfId="0" applyFont="1" applyBorder="1" applyAlignment="1">
      <alignment horizontal="justify"/>
    </xf>
    <xf numFmtId="0" fontId="21" fillId="0" borderId="1" xfId="0" applyFont="1" applyBorder="1" applyAlignment="1">
      <alignment vertical="top" wrapText="1"/>
    </xf>
    <xf numFmtId="0" fontId="2" fillId="0" borderId="0" xfId="0" applyFont="1"/>
    <xf numFmtId="0" fontId="16" fillId="0" borderId="0" xfId="0" applyFont="1"/>
    <xf numFmtId="0" fontId="13" fillId="0" borderId="0" xfId="0" applyFont="1"/>
    <xf numFmtId="164" fontId="2" fillId="0" borderId="0" xfId="0" applyNumberFormat="1" applyFont="1"/>
    <xf numFmtId="0" fontId="12" fillId="0" borderId="1" xfId="0" applyFont="1" applyBorder="1" applyAlignment="1">
      <alignment horizontal="center" vertical="top"/>
    </xf>
    <xf numFmtId="0" fontId="2" fillId="0" borderId="1" xfId="0" applyFont="1" applyBorder="1" applyAlignment="1">
      <alignment vertical="center"/>
    </xf>
    <xf numFmtId="170" fontId="2" fillId="0" borderId="0" xfId="0" applyNumberFormat="1" applyFont="1"/>
    <xf numFmtId="0" fontId="18" fillId="2" borderId="3" xfId="0" applyFont="1" applyFill="1" applyBorder="1" applyAlignment="1">
      <alignment horizontal="center" vertical="center" wrapText="1"/>
    </xf>
    <xf numFmtId="0" fontId="2" fillId="0" borderId="1" xfId="0" applyFont="1" applyBorder="1" applyAlignment="1">
      <alignment horizontal="center"/>
    </xf>
    <xf numFmtId="0" fontId="12" fillId="0" borderId="1" xfId="0" applyFont="1" applyBorder="1"/>
    <xf numFmtId="0" fontId="2" fillId="0" borderId="2" xfId="0" applyFont="1" applyFill="1" applyBorder="1" applyAlignment="1">
      <alignment horizontal="center" vertical="center"/>
    </xf>
    <xf numFmtId="0" fontId="2" fillId="0" borderId="2" xfId="0" applyFont="1" applyFill="1" applyBorder="1" applyAlignment="1">
      <alignment vertical="center" wrapText="1"/>
    </xf>
    <xf numFmtId="16" fontId="12" fillId="2" borderId="4" xfId="0" applyNumberFormat="1" applyFont="1" applyFill="1" applyBorder="1" applyAlignment="1">
      <alignment horizontal="center" vertical="center" wrapText="1"/>
    </xf>
    <xf numFmtId="0" fontId="12" fillId="2" borderId="4" xfId="0" applyFont="1" applyFill="1" applyBorder="1" applyAlignment="1">
      <alignment vertical="center" wrapText="1"/>
    </xf>
    <xf numFmtId="0" fontId="2" fillId="0" borderId="3" xfId="0" applyFont="1" applyFill="1" applyBorder="1" applyAlignment="1">
      <alignment horizontal="center" vertical="center"/>
    </xf>
    <xf numFmtId="0" fontId="2" fillId="0" borderId="3" xfId="0" applyFont="1" applyBorder="1" applyAlignment="1">
      <alignment vertical="center" wrapText="1"/>
    </xf>
    <xf numFmtId="0" fontId="12" fillId="0" borderId="1" xfId="0" applyFont="1" applyBorder="1" applyAlignment="1">
      <alignment wrapText="1"/>
    </xf>
    <xf numFmtId="164" fontId="2" fillId="0" borderId="2"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0" fontId="12" fillId="0" borderId="0" xfId="0" applyNumberFormat="1" applyFont="1"/>
    <xf numFmtId="0" fontId="24" fillId="0" borderId="0" xfId="0" applyFont="1"/>
    <xf numFmtId="0" fontId="3" fillId="3" borderId="1" xfId="0" applyFont="1" applyFill="1" applyBorder="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2" fillId="3" borderId="1" xfId="0" applyFont="1" applyFill="1" applyBorder="1" applyAlignment="1">
      <alignment horizontal="center"/>
    </xf>
    <xf numFmtId="0" fontId="2" fillId="0" borderId="1" xfId="0" applyFont="1" applyBorder="1" applyAlignment="1">
      <alignment horizontal="left" vertical="center" wrapText="1"/>
    </xf>
    <xf numFmtId="0" fontId="2" fillId="0" borderId="2"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6" fillId="0" borderId="7" xfId="0" applyFont="1" applyBorder="1" applyAlignment="1">
      <alignment horizontal="left" vertical="top" wrapText="1"/>
    </xf>
    <xf numFmtId="0" fontId="21" fillId="0" borderId="10" xfId="0" applyFont="1" applyBorder="1" applyAlignment="1">
      <alignment horizontal="left" vertical="top" wrapText="1"/>
    </xf>
    <xf numFmtId="0" fontId="6" fillId="2" borderId="2" xfId="0" applyFont="1" applyFill="1" applyBorder="1" applyAlignment="1">
      <alignment horizontal="justify" vertical="center" wrapText="1"/>
    </xf>
    <xf numFmtId="0" fontId="6" fillId="2" borderId="3" xfId="0" applyFont="1" applyFill="1" applyBorder="1" applyAlignment="1">
      <alignment horizontal="justify"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 fillId="0" borderId="2" xfId="0" applyFont="1" applyBorder="1" applyAlignment="1">
      <alignment horizontal="justify" vertical="center" wrapText="1"/>
    </xf>
    <xf numFmtId="0" fontId="12" fillId="0" borderId="3" xfId="0" applyFont="1" applyBorder="1" applyAlignment="1">
      <alignment horizontal="justify"/>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xf numFmtId="0" fontId="3" fillId="3" borderId="3" xfId="0" applyFont="1" applyFill="1" applyBorder="1" applyAlignment="1">
      <alignment horizontal="center" vertical="center" wrapText="1"/>
    </xf>
    <xf numFmtId="164" fontId="7" fillId="0" borderId="12"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3" borderId="2" xfId="0" applyFont="1" applyFill="1" applyBorder="1" applyAlignment="1">
      <alignment horizontal="center" vertical="center" wrapText="1"/>
    </xf>
  </cellXfs>
  <cellStyles count="4">
    <cellStyle name="Excel Built-in Normal" xfId="3"/>
    <cellStyle name="Обычный" xfId="0" builtinId="0"/>
    <cellStyle name="Обычный 2" xfId="2"/>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13"/>
  <sheetViews>
    <sheetView tabSelected="1" view="pageBreakPreview" zoomScale="60" zoomScaleNormal="60" workbookViewId="0">
      <pane ySplit="5" topLeftCell="A57" activePane="bottomLeft" state="frozen"/>
      <selection pane="bottomLeft" activeCell="A60" sqref="A60"/>
    </sheetView>
  </sheetViews>
  <sheetFormatPr defaultRowHeight="15"/>
  <cols>
    <col min="1" max="1" width="6.7109375" style="215" customWidth="1"/>
    <col min="2" max="2" width="42.42578125" style="215" customWidth="1"/>
    <col min="3" max="3" width="19.140625" style="215" customWidth="1"/>
    <col min="4" max="4" width="16.85546875" style="215" customWidth="1"/>
    <col min="5" max="5" width="17.28515625" style="215" customWidth="1"/>
    <col min="6" max="6" width="18.7109375" style="215" customWidth="1"/>
    <col min="7" max="7" width="15.28515625" style="215" customWidth="1"/>
    <col min="8" max="8" width="117.5703125" style="215" customWidth="1"/>
    <col min="9" max="9" width="68.42578125" style="215" customWidth="1"/>
    <col min="10" max="16384" width="9.140625" style="215"/>
  </cols>
  <sheetData>
    <row r="1" spans="1:10" ht="39.75" customHeight="1">
      <c r="A1" s="214"/>
      <c r="B1" s="214"/>
      <c r="C1" s="214"/>
      <c r="D1" s="214"/>
      <c r="E1" s="214"/>
      <c r="F1" s="214"/>
      <c r="G1" s="214"/>
      <c r="H1" s="1" t="s">
        <v>85</v>
      </c>
      <c r="I1" s="214"/>
      <c r="J1" s="214"/>
    </row>
    <row r="2" spans="1:10" ht="39.75" customHeight="1">
      <c r="A2" s="214"/>
      <c r="B2" s="265" t="s">
        <v>190</v>
      </c>
      <c r="C2" s="265"/>
      <c r="D2" s="265"/>
      <c r="E2" s="265"/>
      <c r="F2" s="265"/>
      <c r="G2" s="265"/>
      <c r="H2" s="265"/>
      <c r="I2" s="214"/>
      <c r="J2" s="214"/>
    </row>
    <row r="3" spans="1:10" ht="16.5">
      <c r="A3" s="266" t="s">
        <v>0</v>
      </c>
      <c r="B3" s="266" t="s">
        <v>1</v>
      </c>
      <c r="C3" s="266" t="s">
        <v>2</v>
      </c>
      <c r="D3" s="266" t="s">
        <v>3</v>
      </c>
      <c r="E3" s="266" t="s">
        <v>191</v>
      </c>
      <c r="F3" s="266"/>
      <c r="G3" s="266"/>
      <c r="H3" s="266" t="s">
        <v>4</v>
      </c>
      <c r="I3" s="214"/>
      <c r="J3" s="214"/>
    </row>
    <row r="4" spans="1:10" ht="73.5" customHeight="1">
      <c r="A4" s="266"/>
      <c r="B4" s="266"/>
      <c r="C4" s="266"/>
      <c r="D4" s="266"/>
      <c r="E4" s="210" t="s">
        <v>5</v>
      </c>
      <c r="F4" s="2" t="s">
        <v>6</v>
      </c>
      <c r="G4" s="2" t="s">
        <v>7</v>
      </c>
      <c r="H4" s="266"/>
      <c r="I4" s="214"/>
      <c r="J4" s="214"/>
    </row>
    <row r="5" spans="1:10" s="217" customFormat="1" ht="19.5" customHeight="1">
      <c r="A5" s="210">
        <v>1</v>
      </c>
      <c r="B5" s="210">
        <v>2</v>
      </c>
      <c r="C5" s="210">
        <v>3</v>
      </c>
      <c r="D5" s="210">
        <v>4</v>
      </c>
      <c r="E5" s="210">
        <v>5</v>
      </c>
      <c r="F5" s="2">
        <v>6</v>
      </c>
      <c r="G5" s="2">
        <v>7</v>
      </c>
      <c r="H5" s="210">
        <v>8</v>
      </c>
      <c r="I5" s="216"/>
      <c r="J5" s="216"/>
    </row>
    <row r="6" spans="1:10" s="219" customFormat="1" ht="19.5" customHeight="1">
      <c r="A6" s="244" t="s">
        <v>192</v>
      </c>
      <c r="B6" s="244"/>
      <c r="C6" s="244"/>
      <c r="D6" s="244"/>
      <c r="E6" s="244"/>
      <c r="F6" s="244"/>
      <c r="G6" s="244"/>
      <c r="H6" s="244"/>
      <c r="I6" s="218"/>
      <c r="J6" s="218"/>
    </row>
    <row r="7" spans="1:10" s="219" customFormat="1" ht="33">
      <c r="A7" s="61" t="s">
        <v>8</v>
      </c>
      <c r="B7" s="4" t="s">
        <v>9</v>
      </c>
      <c r="C7" s="206" t="s">
        <v>10</v>
      </c>
      <c r="D7" s="206">
        <v>7</v>
      </c>
      <c r="E7" s="206">
        <v>8</v>
      </c>
      <c r="F7" s="60">
        <v>8</v>
      </c>
      <c r="G7" s="60">
        <f t="shared" ref="G7" si="0">F7/E7*100</f>
        <v>100</v>
      </c>
      <c r="H7" s="19"/>
      <c r="I7" s="218"/>
      <c r="J7" s="218"/>
    </row>
    <row r="8" spans="1:10" s="219" customFormat="1" ht="39" customHeight="1">
      <c r="A8" s="61" t="s">
        <v>11</v>
      </c>
      <c r="B8" s="43" t="s">
        <v>12</v>
      </c>
      <c r="C8" s="206" t="s">
        <v>13</v>
      </c>
      <c r="D8" s="206">
        <v>139</v>
      </c>
      <c r="E8" s="206">
        <v>140</v>
      </c>
      <c r="F8" s="206">
        <v>140</v>
      </c>
      <c r="G8" s="60">
        <f>F8/E8*100</f>
        <v>100</v>
      </c>
      <c r="H8" s="19"/>
      <c r="I8" s="218"/>
      <c r="J8" s="218"/>
    </row>
    <row r="9" spans="1:10" s="219" customFormat="1" ht="16.5" customHeight="1">
      <c r="A9" s="62"/>
      <c r="B9" s="43" t="s">
        <v>14</v>
      </c>
      <c r="C9" s="206" t="s">
        <v>13</v>
      </c>
      <c r="D9" s="206">
        <v>26</v>
      </c>
      <c r="E9" s="206">
        <v>29</v>
      </c>
      <c r="F9" s="60">
        <v>40</v>
      </c>
      <c r="G9" s="60">
        <f>F9/E9*100</f>
        <v>137.93103448275863</v>
      </c>
      <c r="H9" s="19"/>
      <c r="I9" s="218"/>
      <c r="J9" s="218"/>
    </row>
    <row r="10" spans="1:10" s="219" customFormat="1" ht="19.5" customHeight="1">
      <c r="A10" s="61" t="s">
        <v>15</v>
      </c>
      <c r="B10" s="43" t="s">
        <v>16</v>
      </c>
      <c r="C10" s="206" t="s">
        <v>13</v>
      </c>
      <c r="D10" s="206">
        <v>975</v>
      </c>
      <c r="E10" s="206">
        <v>455</v>
      </c>
      <c r="F10" s="206">
        <v>463</v>
      </c>
      <c r="G10" s="60">
        <f>F10/E10*100</f>
        <v>101.75824175824175</v>
      </c>
      <c r="H10" s="19"/>
      <c r="I10" s="218"/>
      <c r="J10" s="218"/>
    </row>
    <row r="11" spans="1:10" s="219" customFormat="1" ht="21.75" customHeight="1">
      <c r="A11" s="61" t="s">
        <v>17</v>
      </c>
      <c r="B11" s="43" t="s">
        <v>18</v>
      </c>
      <c r="C11" s="206" t="s">
        <v>13</v>
      </c>
      <c r="D11" s="206">
        <v>370</v>
      </c>
      <c r="E11" s="206">
        <v>371</v>
      </c>
      <c r="F11" s="60">
        <v>372</v>
      </c>
      <c r="G11" s="60">
        <f t="shared" ref="G11" si="1">F11/E11*100</f>
        <v>100.26954177897574</v>
      </c>
      <c r="H11" s="19"/>
      <c r="I11" s="218"/>
      <c r="J11" s="218"/>
    </row>
    <row r="12" spans="1:10" s="219" customFormat="1" ht="33">
      <c r="A12" s="61" t="s">
        <v>24</v>
      </c>
      <c r="B12" s="4" t="s">
        <v>19</v>
      </c>
      <c r="C12" s="206" t="s">
        <v>20</v>
      </c>
      <c r="D12" s="206">
        <v>91.5</v>
      </c>
      <c r="E12" s="206">
        <v>91.6</v>
      </c>
      <c r="F12" s="60">
        <v>91.7</v>
      </c>
      <c r="G12" s="60">
        <f>F12/E12*100</f>
        <v>100.10917030567687</v>
      </c>
      <c r="H12" s="19"/>
      <c r="I12" s="218"/>
      <c r="J12" s="218"/>
    </row>
    <row r="13" spans="1:10" s="219" customFormat="1" ht="88.5" customHeight="1">
      <c r="A13" s="61" t="s">
        <v>33</v>
      </c>
      <c r="B13" s="4" t="s">
        <v>21</v>
      </c>
      <c r="C13" s="206" t="s">
        <v>20</v>
      </c>
      <c r="D13" s="206">
        <v>194.8</v>
      </c>
      <c r="E13" s="206">
        <v>194.9</v>
      </c>
      <c r="F13" s="60">
        <v>195.1</v>
      </c>
      <c r="G13" s="60">
        <f>F13/E13*100</f>
        <v>100.10261672652643</v>
      </c>
      <c r="H13" s="63"/>
      <c r="I13" s="218"/>
      <c r="J13" s="218"/>
    </row>
    <row r="14" spans="1:10" s="219" customFormat="1" ht="36.75" customHeight="1">
      <c r="A14" s="61" t="s">
        <v>34</v>
      </c>
      <c r="B14" s="4" t="s">
        <v>187</v>
      </c>
      <c r="C14" s="206" t="s">
        <v>20</v>
      </c>
      <c r="D14" s="206">
        <v>1</v>
      </c>
      <c r="E14" s="206">
        <v>1.5</v>
      </c>
      <c r="F14" s="40">
        <v>1.6</v>
      </c>
      <c r="G14" s="60">
        <f>F14/E14*100</f>
        <v>106.66666666666667</v>
      </c>
      <c r="H14" s="63"/>
      <c r="I14" s="218"/>
      <c r="J14" s="218"/>
    </row>
    <row r="15" spans="1:10" s="219" customFormat="1" ht="71.25" customHeight="1">
      <c r="A15" s="61" t="s">
        <v>35</v>
      </c>
      <c r="B15" s="4" t="s">
        <v>188</v>
      </c>
      <c r="C15" s="206" t="s">
        <v>189</v>
      </c>
      <c r="D15" s="64">
        <v>1102</v>
      </c>
      <c r="E15" s="206">
        <v>995</v>
      </c>
      <c r="F15" s="40">
        <v>995</v>
      </c>
      <c r="G15" s="60">
        <f t="shared" ref="G15" si="2">F15/E15*100</f>
        <v>100</v>
      </c>
      <c r="H15" s="63"/>
      <c r="I15" s="218"/>
      <c r="J15" s="218"/>
    </row>
    <row r="16" spans="1:10" s="219" customFormat="1" ht="20.25" customHeight="1">
      <c r="A16" s="244" t="s">
        <v>372</v>
      </c>
      <c r="B16" s="244"/>
      <c r="C16" s="244"/>
      <c r="D16" s="244"/>
      <c r="E16" s="244"/>
      <c r="F16" s="244"/>
      <c r="G16" s="244"/>
      <c r="H16" s="244"/>
      <c r="I16" s="218"/>
      <c r="J16" s="218"/>
    </row>
    <row r="17" spans="1:10" s="219" customFormat="1" ht="160.5" customHeight="1">
      <c r="A17" s="9">
        <v>1</v>
      </c>
      <c r="B17" s="154" t="s">
        <v>320</v>
      </c>
      <c r="C17" s="155" t="s">
        <v>23</v>
      </c>
      <c r="D17" s="155">
        <v>2320</v>
      </c>
      <c r="E17" s="155">
        <v>2320</v>
      </c>
      <c r="F17" s="10">
        <v>3482</v>
      </c>
      <c r="G17" s="60">
        <f>F17/E17*100</f>
        <v>150.08620689655172</v>
      </c>
      <c r="H17" s="162"/>
      <c r="I17" s="218"/>
      <c r="J17" s="218"/>
    </row>
    <row r="18" spans="1:10" s="219" customFormat="1" ht="96.75" customHeight="1">
      <c r="A18" s="9">
        <v>2</v>
      </c>
      <c r="B18" s="156" t="s">
        <v>376</v>
      </c>
      <c r="C18" s="157" t="s">
        <v>7</v>
      </c>
      <c r="D18" s="157">
        <v>86.9</v>
      </c>
      <c r="E18" s="157">
        <v>97</v>
      </c>
      <c r="F18" s="10">
        <v>99</v>
      </c>
      <c r="G18" s="60">
        <f t="shared" ref="G18:G19" si="3">F18/E18*100</f>
        <v>102.06185567010309</v>
      </c>
      <c r="H18" s="163" t="s">
        <v>363</v>
      </c>
      <c r="I18" s="218"/>
      <c r="J18" s="218"/>
    </row>
    <row r="19" spans="1:10" s="219" customFormat="1" ht="117.75" customHeight="1">
      <c r="A19" s="11" t="s">
        <v>119</v>
      </c>
      <c r="B19" s="166" t="s">
        <v>321</v>
      </c>
      <c r="C19" s="158" t="s">
        <v>7</v>
      </c>
      <c r="D19" s="158">
        <v>70.099999999999994</v>
      </c>
      <c r="E19" s="159">
        <v>70.5</v>
      </c>
      <c r="F19" s="10">
        <v>90.2</v>
      </c>
      <c r="G19" s="60">
        <f t="shared" si="3"/>
        <v>127.94326241134752</v>
      </c>
      <c r="H19" s="164" t="s">
        <v>323</v>
      </c>
      <c r="I19" s="218"/>
      <c r="J19" s="218"/>
    </row>
    <row r="20" spans="1:10" s="219" customFormat="1" ht="99" customHeight="1">
      <c r="A20" s="11" t="s">
        <v>120</v>
      </c>
      <c r="B20" s="166" t="s">
        <v>322</v>
      </c>
      <c r="C20" s="158" t="s">
        <v>7</v>
      </c>
      <c r="D20" s="158">
        <v>96.1</v>
      </c>
      <c r="E20" s="159">
        <v>96.5</v>
      </c>
      <c r="F20" s="10">
        <v>93.1</v>
      </c>
      <c r="G20" s="60">
        <f>F20/E20*100</f>
        <v>96.476683937823822</v>
      </c>
      <c r="H20" s="164" t="s">
        <v>324</v>
      </c>
      <c r="I20" s="218"/>
      <c r="J20" s="218"/>
    </row>
    <row r="21" spans="1:10" s="219" customFormat="1" ht="108.75" customHeight="1">
      <c r="A21" s="11" t="s">
        <v>145</v>
      </c>
      <c r="B21" s="167" t="s">
        <v>377</v>
      </c>
      <c r="C21" s="160" t="s">
        <v>7</v>
      </c>
      <c r="D21" s="160">
        <v>96</v>
      </c>
      <c r="E21" s="161">
        <v>96.5</v>
      </c>
      <c r="F21" s="10">
        <v>58.8</v>
      </c>
      <c r="G21" s="60">
        <f>F21/E21*100</f>
        <v>60.932642487046628</v>
      </c>
      <c r="H21" s="165" t="s">
        <v>364</v>
      </c>
      <c r="I21" s="218"/>
      <c r="J21" s="218"/>
    </row>
    <row r="22" spans="1:10" s="220" customFormat="1" ht="16.5">
      <c r="A22" s="244" t="s">
        <v>275</v>
      </c>
      <c r="B22" s="244"/>
      <c r="C22" s="244"/>
      <c r="D22" s="244"/>
      <c r="E22" s="244"/>
      <c r="F22" s="244"/>
      <c r="G22" s="244"/>
      <c r="H22" s="244"/>
      <c r="I22" s="218"/>
      <c r="J22" s="218"/>
    </row>
    <row r="23" spans="1:10" s="220" customFormat="1" ht="103.5" customHeight="1">
      <c r="A23" s="9">
        <v>1</v>
      </c>
      <c r="B23" s="207" t="s">
        <v>253</v>
      </c>
      <c r="C23" s="9" t="s">
        <v>7</v>
      </c>
      <c r="D23" s="138">
        <v>27.7</v>
      </c>
      <c r="E23" s="138">
        <v>36.5</v>
      </c>
      <c r="F23" s="138">
        <v>36.6</v>
      </c>
      <c r="G23" s="60">
        <f>F23/E23*100</f>
        <v>100.27397260273973</v>
      </c>
      <c r="H23" s="207"/>
      <c r="I23" s="218"/>
      <c r="J23" s="218"/>
    </row>
    <row r="24" spans="1:10" s="220" customFormat="1" ht="102.75" customHeight="1">
      <c r="A24" s="11" t="s">
        <v>118</v>
      </c>
      <c r="B24" s="207" t="s">
        <v>254</v>
      </c>
      <c r="C24" s="9" t="s">
        <v>7</v>
      </c>
      <c r="D24" s="138">
        <v>21.6</v>
      </c>
      <c r="E24" s="138">
        <v>38</v>
      </c>
      <c r="F24" s="138">
        <v>44</v>
      </c>
      <c r="G24" s="60">
        <f t="shared" ref="G24:G33" si="4">F24/E24*100</f>
        <v>115.78947368421053</v>
      </c>
      <c r="H24" s="59"/>
      <c r="I24" s="218"/>
      <c r="J24" s="218"/>
    </row>
    <row r="25" spans="1:10" s="220" customFormat="1" ht="102" customHeight="1">
      <c r="A25" s="11" t="s">
        <v>119</v>
      </c>
      <c r="B25" s="207" t="s">
        <v>255</v>
      </c>
      <c r="C25" s="9" t="s">
        <v>7</v>
      </c>
      <c r="D25" s="138">
        <v>9.1999999999999993</v>
      </c>
      <c r="E25" s="138">
        <v>24</v>
      </c>
      <c r="F25" s="138">
        <v>26</v>
      </c>
      <c r="G25" s="60">
        <f t="shared" si="4"/>
        <v>108.33333333333333</v>
      </c>
      <c r="H25" s="59"/>
      <c r="I25" s="218"/>
      <c r="J25" s="218"/>
    </row>
    <row r="26" spans="1:10" s="220" customFormat="1" ht="70.5" customHeight="1">
      <c r="A26" s="9">
        <v>4</v>
      </c>
      <c r="B26" s="207" t="s">
        <v>256</v>
      </c>
      <c r="C26" s="9" t="s">
        <v>7</v>
      </c>
      <c r="D26" s="138">
        <v>47.3</v>
      </c>
      <c r="E26" s="140">
        <v>72</v>
      </c>
      <c r="F26" s="140">
        <v>75.599999999999994</v>
      </c>
      <c r="G26" s="60">
        <f t="shared" si="4"/>
        <v>104.99999999999999</v>
      </c>
      <c r="H26" s="59"/>
      <c r="I26" s="218"/>
      <c r="J26" s="218"/>
    </row>
    <row r="27" spans="1:10" s="220" customFormat="1" ht="134.25" customHeight="1">
      <c r="A27" s="11" t="s">
        <v>145</v>
      </c>
      <c r="B27" s="207" t="s">
        <v>257</v>
      </c>
      <c r="C27" s="9" t="s">
        <v>7</v>
      </c>
      <c r="D27" s="138">
        <v>16.100000000000001</v>
      </c>
      <c r="E27" s="138">
        <v>27.3</v>
      </c>
      <c r="F27" s="138">
        <v>27.3</v>
      </c>
      <c r="G27" s="60">
        <f>F27/E27*100</f>
        <v>100</v>
      </c>
      <c r="H27" s="59"/>
      <c r="I27" s="218"/>
      <c r="J27" s="218">
        <f>F27/E27*100</f>
        <v>100</v>
      </c>
    </row>
    <row r="28" spans="1:10" s="220" customFormat="1" ht="176.25" customHeight="1">
      <c r="A28" s="11" t="s">
        <v>146</v>
      </c>
      <c r="B28" s="207" t="s">
        <v>258</v>
      </c>
      <c r="C28" s="9" t="s">
        <v>7</v>
      </c>
      <c r="D28" s="138">
        <v>0</v>
      </c>
      <c r="E28" s="140">
        <v>30</v>
      </c>
      <c r="F28" s="140">
        <v>84.1</v>
      </c>
      <c r="G28" s="60">
        <f>F28/E28*100</f>
        <v>280.33333333333331</v>
      </c>
      <c r="H28" s="59"/>
      <c r="I28" s="218"/>
      <c r="J28" s="218"/>
    </row>
    <row r="29" spans="1:10" s="220" customFormat="1" ht="87" customHeight="1">
      <c r="A29" s="9">
        <v>7</v>
      </c>
      <c r="B29" s="207" t="s">
        <v>259</v>
      </c>
      <c r="C29" s="9" t="s">
        <v>7</v>
      </c>
      <c r="D29" s="135">
        <v>0</v>
      </c>
      <c r="E29" s="136">
        <v>50</v>
      </c>
      <c r="F29" s="136">
        <v>72.5</v>
      </c>
      <c r="G29" s="60">
        <f>F29/E29*100</f>
        <v>145</v>
      </c>
      <c r="H29" s="59"/>
      <c r="I29" s="218"/>
      <c r="J29" s="218"/>
    </row>
    <row r="30" spans="1:10" s="220" customFormat="1" ht="75" customHeight="1">
      <c r="A30" s="11" t="s">
        <v>148</v>
      </c>
      <c r="B30" s="207" t="s">
        <v>260</v>
      </c>
      <c r="C30" s="9" t="s">
        <v>7</v>
      </c>
      <c r="D30" s="135">
        <v>0</v>
      </c>
      <c r="E30" s="137">
        <v>75</v>
      </c>
      <c r="F30" s="141">
        <v>100</v>
      </c>
      <c r="G30" s="60">
        <f t="shared" si="4"/>
        <v>133.33333333333331</v>
      </c>
      <c r="H30" s="14"/>
      <c r="I30" s="218"/>
      <c r="J30" s="218"/>
    </row>
    <row r="31" spans="1:10" s="220" customFormat="1" ht="63.75" customHeight="1">
      <c r="A31" s="11" t="s">
        <v>96</v>
      </c>
      <c r="B31" s="207" t="s">
        <v>261</v>
      </c>
      <c r="C31" s="9" t="s">
        <v>7</v>
      </c>
      <c r="D31" s="138">
        <v>0</v>
      </c>
      <c r="E31" s="139">
        <v>60</v>
      </c>
      <c r="F31" s="142">
        <v>114</v>
      </c>
      <c r="G31" s="60">
        <f t="shared" si="4"/>
        <v>190</v>
      </c>
      <c r="H31" s="59"/>
      <c r="I31" s="218"/>
      <c r="J31" s="218"/>
    </row>
    <row r="32" spans="1:10" s="220" customFormat="1" ht="63.75" customHeight="1">
      <c r="A32" s="9">
        <v>10</v>
      </c>
      <c r="B32" s="207" t="s">
        <v>262</v>
      </c>
      <c r="C32" s="9" t="s">
        <v>28</v>
      </c>
      <c r="D32" s="138">
        <v>260</v>
      </c>
      <c r="E32" s="138">
        <v>267</v>
      </c>
      <c r="F32" s="143">
        <v>361</v>
      </c>
      <c r="G32" s="60">
        <f t="shared" si="4"/>
        <v>135.20599250936328</v>
      </c>
      <c r="H32" s="59"/>
      <c r="I32" s="218"/>
      <c r="J32" s="218"/>
    </row>
    <row r="33" spans="1:10" s="220" customFormat="1" ht="87.75" customHeight="1">
      <c r="A33" s="11" t="s">
        <v>150</v>
      </c>
      <c r="B33" s="207" t="s">
        <v>263</v>
      </c>
      <c r="C33" s="9" t="s">
        <v>135</v>
      </c>
      <c r="D33" s="138">
        <v>1</v>
      </c>
      <c r="E33" s="138">
        <v>1</v>
      </c>
      <c r="F33" s="144">
        <v>1</v>
      </c>
      <c r="G33" s="60">
        <f t="shared" si="4"/>
        <v>100</v>
      </c>
      <c r="H33" s="59"/>
      <c r="I33" s="218">
        <f>(G33+G32+G31+G30+G29+G28+G27+G26+G25+G24+G23)/11</f>
        <v>137.56994898148307</v>
      </c>
      <c r="J33" s="218"/>
    </row>
    <row r="34" spans="1:10" s="219" customFormat="1" ht="16.5">
      <c r="A34" s="244" t="s">
        <v>193</v>
      </c>
      <c r="B34" s="244"/>
      <c r="C34" s="244"/>
      <c r="D34" s="244"/>
      <c r="E34" s="244"/>
      <c r="F34" s="244"/>
      <c r="G34" s="244"/>
      <c r="H34" s="244"/>
      <c r="I34" s="218"/>
      <c r="J34" s="218"/>
    </row>
    <row r="35" spans="1:10" s="219" customFormat="1" ht="124.5" customHeight="1">
      <c r="A35" s="49" t="s">
        <v>8</v>
      </c>
      <c r="B35" s="65" t="s">
        <v>194</v>
      </c>
      <c r="C35" s="49" t="s">
        <v>7</v>
      </c>
      <c r="D35" s="66">
        <v>102.4</v>
      </c>
      <c r="E35" s="67">
        <v>100</v>
      </c>
      <c r="F35" s="70">
        <v>102</v>
      </c>
      <c r="G35" s="60">
        <f t="shared" ref="G35:G38" si="5">F35/E35*100</f>
        <v>102</v>
      </c>
      <c r="H35" s="59"/>
      <c r="I35" s="218"/>
      <c r="J35" s="218"/>
    </row>
    <row r="36" spans="1:10" s="219" customFormat="1" ht="89.25" customHeight="1">
      <c r="A36" s="92" t="s">
        <v>11</v>
      </c>
      <c r="B36" s="65" t="s">
        <v>195</v>
      </c>
      <c r="C36" s="49" t="s">
        <v>7</v>
      </c>
      <c r="D36" s="66">
        <v>93.6</v>
      </c>
      <c r="E36" s="67">
        <v>97</v>
      </c>
      <c r="F36" s="70">
        <v>97</v>
      </c>
      <c r="G36" s="60">
        <f>E36/F36*100</f>
        <v>100</v>
      </c>
      <c r="H36" s="59"/>
      <c r="I36" s="218"/>
      <c r="J36" s="218"/>
    </row>
    <row r="37" spans="1:10" s="219" customFormat="1" ht="75.75" customHeight="1">
      <c r="A37" s="92" t="s">
        <v>15</v>
      </c>
      <c r="B37" s="65" t="s">
        <v>196</v>
      </c>
      <c r="C37" s="49" t="s">
        <v>40</v>
      </c>
      <c r="D37" s="68">
        <v>14</v>
      </c>
      <c r="E37" s="68">
        <v>8</v>
      </c>
      <c r="F37" s="71">
        <v>8</v>
      </c>
      <c r="G37" s="60">
        <f t="shared" si="5"/>
        <v>100</v>
      </c>
      <c r="H37" s="59"/>
      <c r="I37" s="218"/>
      <c r="J37" s="218"/>
    </row>
    <row r="38" spans="1:10" s="219" customFormat="1" ht="108.75" customHeight="1">
      <c r="A38" s="92" t="s">
        <v>17</v>
      </c>
      <c r="B38" s="65" t="s">
        <v>197</v>
      </c>
      <c r="C38" s="49" t="s">
        <v>40</v>
      </c>
      <c r="D38" s="68">
        <v>37</v>
      </c>
      <c r="E38" s="68">
        <v>36</v>
      </c>
      <c r="F38" s="71">
        <v>36</v>
      </c>
      <c r="G38" s="60">
        <f t="shared" si="5"/>
        <v>100</v>
      </c>
      <c r="H38" s="59"/>
      <c r="I38" s="218"/>
      <c r="J38" s="218"/>
    </row>
    <row r="39" spans="1:10" s="219" customFormat="1" ht="138" customHeight="1">
      <c r="A39" s="68" t="s">
        <v>24</v>
      </c>
      <c r="B39" s="69" t="s">
        <v>198</v>
      </c>
      <c r="C39" s="68" t="s">
        <v>7</v>
      </c>
      <c r="D39" s="66">
        <v>88.3</v>
      </c>
      <c r="E39" s="66">
        <v>58.05</v>
      </c>
      <c r="F39" s="93">
        <v>58.05</v>
      </c>
      <c r="G39" s="60">
        <f>F39/E39*100</f>
        <v>100</v>
      </c>
      <c r="H39" s="15"/>
      <c r="I39" s="218"/>
      <c r="J39" s="218"/>
    </row>
    <row r="40" spans="1:10" s="220" customFormat="1" ht="21" customHeight="1">
      <c r="A40" s="244" t="s">
        <v>264</v>
      </c>
      <c r="B40" s="247"/>
      <c r="C40" s="247"/>
      <c r="D40" s="247"/>
      <c r="E40" s="247"/>
      <c r="F40" s="247"/>
      <c r="G40" s="247"/>
      <c r="H40" s="247"/>
      <c r="I40" s="218"/>
      <c r="J40" s="218"/>
    </row>
    <row r="41" spans="1:10" s="220" customFormat="1" ht="103.5" customHeight="1">
      <c r="A41" s="3" t="s">
        <v>8</v>
      </c>
      <c r="B41" s="181" t="s">
        <v>265</v>
      </c>
      <c r="C41" s="145" t="s">
        <v>7</v>
      </c>
      <c r="D41" s="146" t="s">
        <v>266</v>
      </c>
      <c r="E41" s="148">
        <v>95</v>
      </c>
      <c r="F41" s="149">
        <v>103.9</v>
      </c>
      <c r="G41" s="60">
        <f>F41/E41*100</f>
        <v>109.36842105263158</v>
      </c>
      <c r="H41" s="16"/>
      <c r="I41" s="218"/>
      <c r="J41" s="218"/>
    </row>
    <row r="42" spans="1:10" s="220" customFormat="1" ht="255" customHeight="1">
      <c r="A42" s="3" t="s">
        <v>11</v>
      </c>
      <c r="B42" s="181" t="s">
        <v>267</v>
      </c>
      <c r="C42" s="147" t="s">
        <v>7</v>
      </c>
      <c r="D42" s="186" t="s">
        <v>268</v>
      </c>
      <c r="E42" s="187">
        <v>95</v>
      </c>
      <c r="F42" s="187">
        <v>88.6</v>
      </c>
      <c r="G42" s="60">
        <f t="shared" ref="G42:G45" si="6">F42/E42*100</f>
        <v>93.263157894736835</v>
      </c>
      <c r="H42" s="182" t="s">
        <v>273</v>
      </c>
      <c r="I42" s="218"/>
      <c r="J42" s="218"/>
    </row>
    <row r="43" spans="1:10" s="220" customFormat="1" ht="125.25" customHeight="1">
      <c r="A43" s="3" t="s">
        <v>15</v>
      </c>
      <c r="B43" s="181" t="s">
        <v>269</v>
      </c>
      <c r="C43" s="189" t="s">
        <v>7</v>
      </c>
      <c r="D43" s="188" t="s">
        <v>270</v>
      </c>
      <c r="E43" s="185">
        <v>100</v>
      </c>
      <c r="F43" s="185" t="s">
        <v>270</v>
      </c>
      <c r="G43" s="60">
        <f t="shared" si="6"/>
        <v>100</v>
      </c>
      <c r="H43" s="59"/>
      <c r="I43" s="218"/>
      <c r="J43" s="218"/>
    </row>
    <row r="44" spans="1:10" s="220" customFormat="1" ht="85.5" customHeight="1">
      <c r="A44" s="3" t="s">
        <v>17</v>
      </c>
      <c r="B44" s="181" t="s">
        <v>27</v>
      </c>
      <c r="C44" s="190" t="s">
        <v>7</v>
      </c>
      <c r="D44" s="188" t="s">
        <v>270</v>
      </c>
      <c r="E44" s="185" t="s">
        <v>270</v>
      </c>
      <c r="F44" s="185" t="s">
        <v>270</v>
      </c>
      <c r="G44" s="60">
        <f t="shared" si="6"/>
        <v>100</v>
      </c>
      <c r="H44" s="221"/>
      <c r="I44" s="218"/>
      <c r="J44" s="218"/>
    </row>
    <row r="45" spans="1:10" s="220" customFormat="1" ht="334.5" customHeight="1">
      <c r="A45" s="3" t="s">
        <v>24</v>
      </c>
      <c r="B45" s="181" t="s">
        <v>271</v>
      </c>
      <c r="C45" s="183" t="s">
        <v>28</v>
      </c>
      <c r="D45" s="184">
        <v>661</v>
      </c>
      <c r="E45" s="185">
        <v>750</v>
      </c>
      <c r="F45" s="152">
        <v>5482</v>
      </c>
      <c r="G45" s="60">
        <f t="shared" si="6"/>
        <v>730.93333333333328</v>
      </c>
      <c r="H45" s="8" t="s">
        <v>272</v>
      </c>
      <c r="I45" s="218">
        <f>(G45+G44+G43+G42+G41)/5</f>
        <v>226.71298245614034</v>
      </c>
      <c r="J45" s="218"/>
    </row>
    <row r="46" spans="1:10" s="219" customFormat="1" ht="16.5">
      <c r="A46" s="244" t="s">
        <v>274</v>
      </c>
      <c r="B46" s="244"/>
      <c r="C46" s="244"/>
      <c r="D46" s="244"/>
      <c r="E46" s="244"/>
      <c r="F46" s="244"/>
      <c r="G46" s="244"/>
      <c r="H46" s="244"/>
      <c r="I46" s="218"/>
      <c r="J46" s="218"/>
    </row>
    <row r="47" spans="1:10" s="219" customFormat="1" ht="129.75" customHeight="1">
      <c r="A47" s="9" t="s">
        <v>8</v>
      </c>
      <c r="B47" s="181" t="s">
        <v>276</v>
      </c>
      <c r="C47" s="92" t="s">
        <v>28</v>
      </c>
      <c r="D47" s="49">
        <v>601</v>
      </c>
      <c r="E47" s="49">
        <v>600</v>
      </c>
      <c r="F47" s="49">
        <v>607</v>
      </c>
      <c r="G47" s="60">
        <f>F47/E47*100</f>
        <v>101.16666666666667</v>
      </c>
      <c r="H47" s="153"/>
      <c r="I47" s="218"/>
      <c r="J47" s="218"/>
    </row>
    <row r="48" spans="1:10" s="219" customFormat="1" ht="142.5" customHeight="1">
      <c r="A48" s="11" t="s">
        <v>11</v>
      </c>
      <c r="B48" s="181" t="s">
        <v>29</v>
      </c>
      <c r="C48" s="92" t="s">
        <v>28</v>
      </c>
      <c r="D48" s="49">
        <v>70</v>
      </c>
      <c r="E48" s="49">
        <v>81</v>
      </c>
      <c r="F48" s="49">
        <v>85</v>
      </c>
      <c r="G48" s="60">
        <f t="shared" ref="G48:G49" si="7">F48/E48*100</f>
        <v>104.93827160493827</v>
      </c>
      <c r="H48" s="17"/>
      <c r="I48" s="218"/>
      <c r="J48" s="218"/>
    </row>
    <row r="49" spans="1:10" s="219" customFormat="1" ht="95.25" customHeight="1">
      <c r="A49" s="11" t="s">
        <v>15</v>
      </c>
      <c r="B49" s="181" t="s">
        <v>30</v>
      </c>
      <c r="C49" s="92" t="s">
        <v>28</v>
      </c>
      <c r="D49" s="49">
        <v>21</v>
      </c>
      <c r="E49" s="49">
        <v>10</v>
      </c>
      <c r="F49" s="49">
        <v>10</v>
      </c>
      <c r="G49" s="60">
        <f t="shared" si="7"/>
        <v>100</v>
      </c>
      <c r="H49" s="17"/>
      <c r="I49" s="218"/>
      <c r="J49" s="218"/>
    </row>
    <row r="50" spans="1:10" s="219" customFormat="1" ht="54" customHeight="1">
      <c r="A50" s="11" t="s">
        <v>17</v>
      </c>
      <c r="B50" s="181" t="s">
        <v>31</v>
      </c>
      <c r="C50" s="92" t="s">
        <v>28</v>
      </c>
      <c r="D50" s="50">
        <v>729</v>
      </c>
      <c r="E50" s="50">
        <v>701</v>
      </c>
      <c r="F50" s="50">
        <v>813</v>
      </c>
      <c r="G50" s="60">
        <f>F50/E50*100</f>
        <v>115.97717546362341</v>
      </c>
      <c r="H50" s="191"/>
      <c r="I50" s="218"/>
      <c r="J50" s="218"/>
    </row>
    <row r="51" spans="1:10" s="219" customFormat="1" ht="264" customHeight="1">
      <c r="A51" s="11" t="s">
        <v>24</v>
      </c>
      <c r="B51" s="181" t="s">
        <v>32</v>
      </c>
      <c r="C51" s="92" t="s">
        <v>28</v>
      </c>
      <c r="D51" s="49">
        <v>327</v>
      </c>
      <c r="E51" s="49">
        <v>171</v>
      </c>
      <c r="F51" s="49">
        <v>204</v>
      </c>
      <c r="G51" s="60">
        <f>F51/E51*100</f>
        <v>119.29824561403508</v>
      </c>
      <c r="H51" s="192" t="s">
        <v>342</v>
      </c>
      <c r="I51" s="218"/>
      <c r="J51" s="218"/>
    </row>
    <row r="52" spans="1:10" s="219" customFormat="1" ht="162" customHeight="1">
      <c r="A52" s="11" t="s">
        <v>33</v>
      </c>
      <c r="B52" s="181" t="s">
        <v>277</v>
      </c>
      <c r="C52" s="92" t="s">
        <v>278</v>
      </c>
      <c r="D52" s="50">
        <v>10</v>
      </c>
      <c r="E52" s="50">
        <v>10</v>
      </c>
      <c r="F52" s="50">
        <v>10</v>
      </c>
      <c r="G52" s="60">
        <f>F52/E52*100</f>
        <v>100</v>
      </c>
      <c r="H52" s="192" t="s">
        <v>340</v>
      </c>
      <c r="I52" s="218"/>
      <c r="J52" s="218"/>
    </row>
    <row r="53" spans="1:10" s="219" customFormat="1" ht="115.5">
      <c r="A53" s="11" t="s">
        <v>34</v>
      </c>
      <c r="B53" s="181" t="s">
        <v>279</v>
      </c>
      <c r="C53" s="92" t="s">
        <v>10</v>
      </c>
      <c r="D53" s="50" t="s">
        <v>42</v>
      </c>
      <c r="E53" s="50">
        <v>160</v>
      </c>
      <c r="F53" s="50">
        <v>163</v>
      </c>
      <c r="G53" s="60">
        <f>F53/E53*100</f>
        <v>101.875</v>
      </c>
      <c r="H53" s="192" t="s">
        <v>341</v>
      </c>
      <c r="I53" s="218">
        <f>(G53+G52+G51+G50+G49+G48+G47)/7</f>
        <v>106.17933704989477</v>
      </c>
      <c r="J53" s="218"/>
    </row>
    <row r="54" spans="1:10" ht="17.25" customHeight="1">
      <c r="A54" s="244" t="s">
        <v>280</v>
      </c>
      <c r="B54" s="244"/>
      <c r="C54" s="244"/>
      <c r="D54" s="244"/>
      <c r="E54" s="244"/>
      <c r="F54" s="244"/>
      <c r="G54" s="244"/>
      <c r="H54" s="244"/>
      <c r="I54" s="214" t="s">
        <v>408</v>
      </c>
      <c r="J54" s="214"/>
    </row>
    <row r="55" spans="1:10" ht="166.5" customHeight="1">
      <c r="A55" s="9" t="s">
        <v>8</v>
      </c>
      <c r="B55" s="4" t="s">
        <v>378</v>
      </c>
      <c r="C55" s="206" t="s">
        <v>7</v>
      </c>
      <c r="D55" s="206">
        <v>67.5</v>
      </c>
      <c r="E55" s="206">
        <v>75</v>
      </c>
      <c r="F55" s="10">
        <v>78</v>
      </c>
      <c r="G55" s="60">
        <f>F55/E55*100</f>
        <v>104</v>
      </c>
      <c r="H55" s="4" t="s">
        <v>86</v>
      </c>
      <c r="I55" s="214"/>
      <c r="J55" s="214"/>
    </row>
    <row r="56" spans="1:10" ht="251.25" customHeight="1">
      <c r="A56" s="11" t="s">
        <v>11</v>
      </c>
      <c r="B56" s="4" t="s">
        <v>87</v>
      </c>
      <c r="C56" s="206" t="s">
        <v>7</v>
      </c>
      <c r="D56" s="206" t="s">
        <v>42</v>
      </c>
      <c r="E56" s="206">
        <v>100</v>
      </c>
      <c r="F56" s="10">
        <v>0</v>
      </c>
      <c r="G56" s="60">
        <f t="shared" ref="G56:G61" si="8">F56/E56*100</f>
        <v>0</v>
      </c>
      <c r="H56" s="5" t="s">
        <v>88</v>
      </c>
      <c r="I56" s="243">
        <f>(104+0+100+98.5+100+100+100)/7</f>
        <v>86.071428571428569</v>
      </c>
      <c r="J56" s="214"/>
    </row>
    <row r="57" spans="1:10" ht="75.75" customHeight="1">
      <c r="A57" s="11" t="s">
        <v>15</v>
      </c>
      <c r="B57" s="4" t="s">
        <v>89</v>
      </c>
      <c r="C57" s="94" t="s">
        <v>7</v>
      </c>
      <c r="D57" s="94">
        <v>1.6</v>
      </c>
      <c r="E57" s="94">
        <v>1.6</v>
      </c>
      <c r="F57" s="10">
        <v>1.6</v>
      </c>
      <c r="G57" s="60">
        <f t="shared" si="8"/>
        <v>100</v>
      </c>
      <c r="H57" s="5"/>
      <c r="I57" s="214">
        <v>4</v>
      </c>
      <c r="J57" s="214"/>
    </row>
    <row r="58" spans="1:10" ht="174" customHeight="1">
      <c r="A58" s="11" t="s">
        <v>17</v>
      </c>
      <c r="B58" s="4" t="s">
        <v>379</v>
      </c>
      <c r="C58" s="94" t="s">
        <v>7</v>
      </c>
      <c r="D58" s="94">
        <v>100</v>
      </c>
      <c r="E58" s="94">
        <v>100</v>
      </c>
      <c r="F58" s="10">
        <v>98.5</v>
      </c>
      <c r="G58" s="60">
        <f>F58/E58*100</f>
        <v>98.5</v>
      </c>
      <c r="H58" s="5" t="s">
        <v>90</v>
      </c>
      <c r="I58" s="214">
        <v>4</v>
      </c>
      <c r="J58" s="214"/>
    </row>
    <row r="59" spans="1:10" ht="174.75" customHeight="1">
      <c r="A59" s="11" t="s">
        <v>24</v>
      </c>
      <c r="B59" s="4" t="s">
        <v>91</v>
      </c>
      <c r="C59" s="96" t="s">
        <v>7</v>
      </c>
      <c r="D59" s="95" t="s">
        <v>42</v>
      </c>
      <c r="E59" s="95">
        <v>100</v>
      </c>
      <c r="F59" s="10">
        <v>100</v>
      </c>
      <c r="G59" s="60">
        <f t="shared" si="8"/>
        <v>100</v>
      </c>
      <c r="H59" s="5" t="s">
        <v>92</v>
      </c>
      <c r="I59" s="214"/>
      <c r="J59" s="214"/>
    </row>
    <row r="60" spans="1:10" ht="126" customHeight="1">
      <c r="A60" s="11" t="s">
        <v>33</v>
      </c>
      <c r="B60" s="4" t="s">
        <v>93</v>
      </c>
      <c r="C60" s="96" t="s">
        <v>7</v>
      </c>
      <c r="D60" s="95" t="s">
        <v>94</v>
      </c>
      <c r="E60" s="97">
        <v>100</v>
      </c>
      <c r="F60" s="10">
        <v>100</v>
      </c>
      <c r="G60" s="60">
        <f t="shared" si="8"/>
        <v>100</v>
      </c>
      <c r="H60" s="8" t="s">
        <v>95</v>
      </c>
      <c r="I60" s="242"/>
      <c r="J60" s="214"/>
    </row>
    <row r="61" spans="1:10" ht="139.5" customHeight="1">
      <c r="A61" s="11" t="s">
        <v>34</v>
      </c>
      <c r="B61" s="4" t="s">
        <v>97</v>
      </c>
      <c r="C61" s="97" t="s">
        <v>7</v>
      </c>
      <c r="D61" s="97" t="s">
        <v>94</v>
      </c>
      <c r="E61" s="97">
        <v>100</v>
      </c>
      <c r="F61" s="10">
        <v>100</v>
      </c>
      <c r="G61" s="60">
        <f t="shared" si="8"/>
        <v>100</v>
      </c>
      <c r="H61" s="8" t="s">
        <v>98</v>
      </c>
      <c r="I61" s="214"/>
      <c r="J61" s="214"/>
    </row>
    <row r="62" spans="1:10" s="220" customFormat="1" ht="18" customHeight="1">
      <c r="A62" s="244" t="s">
        <v>281</v>
      </c>
      <c r="B62" s="244"/>
      <c r="C62" s="244"/>
      <c r="D62" s="244"/>
      <c r="E62" s="244"/>
      <c r="F62" s="244"/>
      <c r="G62" s="244"/>
      <c r="H62" s="244"/>
      <c r="I62" s="218"/>
      <c r="J62" s="218"/>
    </row>
    <row r="63" spans="1:10" s="20" customFormat="1" ht="148.5" customHeight="1">
      <c r="A63" s="172" t="s">
        <v>8</v>
      </c>
      <c r="B63" s="102" t="s">
        <v>325</v>
      </c>
      <c r="C63" s="168" t="s">
        <v>7</v>
      </c>
      <c r="D63" s="168">
        <v>100</v>
      </c>
      <c r="E63" s="168">
        <v>100</v>
      </c>
      <c r="F63" s="170">
        <v>100</v>
      </c>
      <c r="G63" s="60">
        <f t="shared" ref="G63:G66" si="9">F63/E63*100</f>
        <v>100</v>
      </c>
      <c r="H63" s="197" t="s">
        <v>330</v>
      </c>
      <c r="I63" s="98"/>
      <c r="J63" s="98"/>
    </row>
    <row r="64" spans="1:10" s="20" customFormat="1" ht="173.25" customHeight="1">
      <c r="A64" s="173" t="s">
        <v>11</v>
      </c>
      <c r="B64" s="102" t="s">
        <v>326</v>
      </c>
      <c r="C64" s="169" t="s">
        <v>7</v>
      </c>
      <c r="D64" s="168" t="s">
        <v>327</v>
      </c>
      <c r="E64" s="168">
        <v>90.1</v>
      </c>
      <c r="F64" s="171">
        <v>90.1</v>
      </c>
      <c r="G64" s="60">
        <f t="shared" si="9"/>
        <v>100</v>
      </c>
      <c r="H64" s="197" t="s">
        <v>343</v>
      </c>
      <c r="I64" s="98"/>
      <c r="J64" s="98"/>
    </row>
    <row r="65" spans="1:10" s="20" customFormat="1" ht="187.5" customHeight="1">
      <c r="A65" s="173" t="s">
        <v>15</v>
      </c>
      <c r="B65" s="102" t="s">
        <v>328</v>
      </c>
      <c r="C65" s="169" t="s">
        <v>7</v>
      </c>
      <c r="D65" s="168" t="s">
        <v>327</v>
      </c>
      <c r="E65" s="168">
        <v>88</v>
      </c>
      <c r="F65" s="171">
        <v>88</v>
      </c>
      <c r="G65" s="60">
        <f t="shared" si="9"/>
        <v>100</v>
      </c>
      <c r="H65" s="197" t="s">
        <v>344</v>
      </c>
      <c r="I65" s="98"/>
      <c r="J65" s="98"/>
    </row>
    <row r="66" spans="1:10" s="20" customFormat="1" ht="175.5" customHeight="1">
      <c r="A66" s="173" t="s">
        <v>17</v>
      </c>
      <c r="B66" s="102" t="s">
        <v>329</v>
      </c>
      <c r="C66" s="169" t="s">
        <v>7</v>
      </c>
      <c r="D66" s="168" t="s">
        <v>327</v>
      </c>
      <c r="E66" s="168">
        <v>89.6</v>
      </c>
      <c r="F66" s="171">
        <v>89.6</v>
      </c>
      <c r="G66" s="60">
        <f t="shared" si="9"/>
        <v>100</v>
      </c>
      <c r="H66" s="197" t="s">
        <v>331</v>
      </c>
      <c r="I66" s="98"/>
      <c r="J66" s="98"/>
    </row>
    <row r="67" spans="1:10" s="220" customFormat="1" ht="16.5" customHeight="1">
      <c r="A67" s="244" t="s">
        <v>332</v>
      </c>
      <c r="B67" s="244"/>
      <c r="C67" s="244"/>
      <c r="D67" s="267"/>
      <c r="E67" s="244"/>
      <c r="F67" s="244"/>
      <c r="G67" s="244"/>
      <c r="H67" s="244"/>
      <c r="I67" s="218"/>
      <c r="J67" s="218"/>
    </row>
    <row r="68" spans="1:10" s="20" customFormat="1" ht="244.5" customHeight="1">
      <c r="A68" s="9" t="s">
        <v>8</v>
      </c>
      <c r="B68" s="193" t="s">
        <v>333</v>
      </c>
      <c r="C68" s="174" t="s">
        <v>334</v>
      </c>
      <c r="D68" s="49">
        <v>0</v>
      </c>
      <c r="E68" s="177">
        <v>5</v>
      </c>
      <c r="F68" s="206">
        <v>4</v>
      </c>
      <c r="G68" s="60">
        <f>F68/E68*100</f>
        <v>80</v>
      </c>
      <c r="H68" s="205" t="s">
        <v>351</v>
      </c>
      <c r="I68" s="98"/>
      <c r="J68" s="98"/>
    </row>
    <row r="69" spans="1:10" s="20" customFormat="1" ht="103.5" customHeight="1">
      <c r="A69" s="11" t="s">
        <v>11</v>
      </c>
      <c r="B69" s="194" t="s">
        <v>38</v>
      </c>
      <c r="C69" s="175" t="s">
        <v>334</v>
      </c>
      <c r="D69" s="30">
        <v>49</v>
      </c>
      <c r="E69" s="178">
        <v>43</v>
      </c>
      <c r="F69" s="206">
        <v>43</v>
      </c>
      <c r="G69" s="60">
        <f>F69/E69*100</f>
        <v>100</v>
      </c>
      <c r="H69" s="18"/>
      <c r="I69" s="98"/>
      <c r="J69" s="98"/>
    </row>
    <row r="70" spans="1:10" s="20" customFormat="1" ht="150" customHeight="1">
      <c r="A70" s="11" t="s">
        <v>119</v>
      </c>
      <c r="B70" s="205" t="s">
        <v>335</v>
      </c>
      <c r="C70" s="174" t="s">
        <v>39</v>
      </c>
      <c r="D70" s="49">
        <v>100</v>
      </c>
      <c r="E70" s="177">
        <v>100</v>
      </c>
      <c r="F70" s="3">
        <v>100</v>
      </c>
      <c r="G70" s="60">
        <v>100</v>
      </c>
      <c r="H70" s="205" t="s">
        <v>345</v>
      </c>
      <c r="I70" s="98"/>
      <c r="J70" s="98"/>
    </row>
    <row r="71" spans="1:10" s="20" customFormat="1" ht="153.75" customHeight="1">
      <c r="A71" s="11" t="s">
        <v>120</v>
      </c>
      <c r="B71" s="193" t="s">
        <v>336</v>
      </c>
      <c r="C71" s="175" t="s">
        <v>39</v>
      </c>
      <c r="D71" s="30">
        <v>100</v>
      </c>
      <c r="E71" s="179">
        <v>100</v>
      </c>
      <c r="F71" s="3">
        <v>100</v>
      </c>
      <c r="G71" s="60">
        <v>100</v>
      </c>
      <c r="H71" s="205" t="s">
        <v>380</v>
      </c>
      <c r="I71" s="98"/>
      <c r="J71" s="98"/>
    </row>
    <row r="72" spans="1:10" s="20" customFormat="1" ht="68.25" customHeight="1">
      <c r="A72" s="11" t="s">
        <v>145</v>
      </c>
      <c r="B72" s="251" t="s">
        <v>337</v>
      </c>
      <c r="C72" s="176" t="s">
        <v>334</v>
      </c>
      <c r="D72" s="30">
        <v>104</v>
      </c>
      <c r="E72" s="180">
        <v>104</v>
      </c>
      <c r="F72" s="3">
        <v>104</v>
      </c>
      <c r="G72" s="60">
        <f>F72/E72*100</f>
        <v>100</v>
      </c>
      <c r="H72" s="222"/>
      <c r="I72" s="98"/>
      <c r="J72" s="98"/>
    </row>
    <row r="73" spans="1:10" s="20" customFormat="1" ht="92.25" customHeight="1">
      <c r="A73" s="11" t="s">
        <v>146</v>
      </c>
      <c r="B73" s="252"/>
      <c r="C73" s="176" t="s">
        <v>338</v>
      </c>
      <c r="D73" s="30">
        <v>144.51</v>
      </c>
      <c r="E73" s="180">
        <v>123.57</v>
      </c>
      <c r="F73" s="9">
        <v>123.6</v>
      </c>
      <c r="G73" s="60">
        <f>F73/E73*100</f>
        <v>100.02427773731488</v>
      </c>
      <c r="H73" s="205" t="s">
        <v>339</v>
      </c>
      <c r="I73" s="98">
        <f>(G73+G72+G71+G70+G69+G68)/6</f>
        <v>96.670712956219134</v>
      </c>
      <c r="J73" s="98"/>
    </row>
    <row r="74" spans="1:10" ht="23.25" customHeight="1">
      <c r="A74" s="244" t="s">
        <v>99</v>
      </c>
      <c r="B74" s="244"/>
      <c r="C74" s="244"/>
      <c r="D74" s="262"/>
      <c r="E74" s="244"/>
      <c r="F74" s="244"/>
      <c r="G74" s="244"/>
      <c r="H74" s="244"/>
      <c r="I74" s="214"/>
      <c r="J74" s="214"/>
    </row>
    <row r="75" spans="1:10" ht="49.5">
      <c r="A75" s="3" t="s">
        <v>8</v>
      </c>
      <c r="B75" s="8" t="s">
        <v>100</v>
      </c>
      <c r="C75" s="21" t="s">
        <v>40</v>
      </c>
      <c r="D75" s="21">
        <v>59</v>
      </c>
      <c r="E75" s="24">
        <v>61</v>
      </c>
      <c r="F75" s="25">
        <v>2</v>
      </c>
      <c r="G75" s="60">
        <f>(D75+F75)/E75*100</f>
        <v>100</v>
      </c>
      <c r="H75" s="258" t="s">
        <v>381</v>
      </c>
      <c r="I75" s="214" t="s">
        <v>382</v>
      </c>
      <c r="J75" s="214"/>
    </row>
    <row r="76" spans="1:10" ht="186" customHeight="1">
      <c r="A76" s="3" t="s">
        <v>11</v>
      </c>
      <c r="B76" s="6" t="s">
        <v>101</v>
      </c>
      <c r="C76" s="9" t="s">
        <v>7</v>
      </c>
      <c r="D76" s="7">
        <v>53.7</v>
      </c>
      <c r="E76" s="22">
        <v>56.5</v>
      </c>
      <c r="F76" s="23">
        <f>D76+2.8</f>
        <v>56.5</v>
      </c>
      <c r="G76" s="60">
        <f>F76/E76*100</f>
        <v>100</v>
      </c>
      <c r="H76" s="259"/>
      <c r="I76" s="214" t="s">
        <v>103</v>
      </c>
      <c r="J76" s="214"/>
    </row>
    <row r="77" spans="1:10" ht="126.75" customHeight="1">
      <c r="A77" s="3" t="s">
        <v>15</v>
      </c>
      <c r="B77" s="6" t="s">
        <v>102</v>
      </c>
      <c r="C77" s="21" t="s">
        <v>7</v>
      </c>
      <c r="D77" s="21">
        <v>56.8</v>
      </c>
      <c r="E77" s="21">
        <v>58.72</v>
      </c>
      <c r="F77" s="26">
        <v>1.92</v>
      </c>
      <c r="G77" s="60">
        <f>(D77+F77)/E77*100</f>
        <v>100</v>
      </c>
      <c r="H77" s="5"/>
      <c r="I77" s="214"/>
      <c r="J77" s="214"/>
    </row>
    <row r="78" spans="1:10" ht="68.25" customHeight="1">
      <c r="A78" s="3">
        <v>4</v>
      </c>
      <c r="B78" s="27" t="s">
        <v>104</v>
      </c>
      <c r="C78" s="21" t="s">
        <v>7</v>
      </c>
      <c r="D78" s="30">
        <v>85</v>
      </c>
      <c r="E78" s="31">
        <f>((1722106.43+56900)/2004579.73)*100</f>
        <v>88.747102615868513</v>
      </c>
      <c r="F78" s="28">
        <v>85.95</v>
      </c>
      <c r="G78" s="60">
        <f t="shared" ref="G78:G80" si="10">F78/E78*100</f>
        <v>96.848232186265903</v>
      </c>
      <c r="H78" s="258" t="s">
        <v>383</v>
      </c>
      <c r="I78" s="214"/>
      <c r="J78" s="214"/>
    </row>
    <row r="79" spans="1:10" ht="87" customHeight="1">
      <c r="A79" s="3">
        <v>5</v>
      </c>
      <c r="B79" s="205" t="s">
        <v>105</v>
      </c>
      <c r="C79" s="21" t="s">
        <v>107</v>
      </c>
      <c r="D79" s="30">
        <v>26.55</v>
      </c>
      <c r="E79" s="31">
        <f>((1722106.43+56900)/64853)</f>
        <v>27.431366783340785</v>
      </c>
      <c r="F79" s="28">
        <v>26.66</v>
      </c>
      <c r="G79" s="60">
        <f t="shared" si="10"/>
        <v>97.188011849962791</v>
      </c>
      <c r="H79" s="260"/>
      <c r="I79" s="214"/>
      <c r="J79" s="214"/>
    </row>
    <row r="80" spans="1:10" ht="16.5">
      <c r="A80" s="3">
        <v>6</v>
      </c>
      <c r="B80" s="205" t="s">
        <v>106</v>
      </c>
      <c r="C80" s="21" t="s">
        <v>108</v>
      </c>
      <c r="D80" s="30" t="s">
        <v>65</v>
      </c>
      <c r="E80" s="32">
        <v>1</v>
      </c>
      <c r="F80" s="29">
        <v>1</v>
      </c>
      <c r="G80" s="60">
        <f t="shared" si="10"/>
        <v>100</v>
      </c>
      <c r="H80" s="261"/>
      <c r="I80" s="214"/>
      <c r="J80" s="214"/>
    </row>
    <row r="81" spans="1:10" s="224" customFormat="1" ht="18.75" customHeight="1">
      <c r="A81" s="244" t="s">
        <v>226</v>
      </c>
      <c r="B81" s="244"/>
      <c r="C81" s="244"/>
      <c r="D81" s="244"/>
      <c r="E81" s="244"/>
      <c r="F81" s="244"/>
      <c r="G81" s="244"/>
      <c r="H81" s="244"/>
      <c r="I81" s="223"/>
      <c r="J81" s="223"/>
    </row>
    <row r="82" spans="1:10" s="224" customFormat="1" ht="144" customHeight="1">
      <c r="A82" s="11" t="s">
        <v>117</v>
      </c>
      <c r="B82" s="8" t="s">
        <v>384</v>
      </c>
      <c r="C82" s="9" t="s">
        <v>7</v>
      </c>
      <c r="D82" s="21">
        <v>23</v>
      </c>
      <c r="E82" s="21">
        <v>35.5</v>
      </c>
      <c r="F82" s="99" t="s">
        <v>109</v>
      </c>
      <c r="G82" s="60">
        <f>F82/E82*100</f>
        <v>106.4507042253521</v>
      </c>
      <c r="H82" s="34" t="s">
        <v>365</v>
      </c>
      <c r="I82" s="223"/>
      <c r="J82" s="223"/>
    </row>
    <row r="83" spans="1:10" s="224" customFormat="1" ht="108" customHeight="1">
      <c r="A83" s="11" t="s">
        <v>118</v>
      </c>
      <c r="B83" s="205" t="s">
        <v>112</v>
      </c>
      <c r="C83" s="21" t="s">
        <v>7</v>
      </c>
      <c r="D83" s="35" t="s">
        <v>113</v>
      </c>
      <c r="E83" s="21">
        <v>86</v>
      </c>
      <c r="F83" s="99" t="s">
        <v>114</v>
      </c>
      <c r="G83" s="60">
        <f>F83/E83*100</f>
        <v>172.44186046511629</v>
      </c>
      <c r="H83" s="8" t="s">
        <v>367</v>
      </c>
      <c r="I83" s="223"/>
      <c r="J83" s="223"/>
    </row>
    <row r="84" spans="1:10" s="224" customFormat="1" ht="49.5">
      <c r="A84" s="11" t="s">
        <v>119</v>
      </c>
      <c r="B84" s="205" t="s">
        <v>110</v>
      </c>
      <c r="C84" s="21" t="s">
        <v>7</v>
      </c>
      <c r="D84" s="21">
        <v>22</v>
      </c>
      <c r="E84" s="21">
        <v>21</v>
      </c>
      <c r="F84" s="99" t="s">
        <v>111</v>
      </c>
      <c r="G84" s="60">
        <f>E84/F84*100</f>
        <v>114.13043478260872</v>
      </c>
      <c r="H84" s="5" t="s">
        <v>366</v>
      </c>
      <c r="I84" s="223"/>
      <c r="J84" s="223"/>
    </row>
    <row r="85" spans="1:10" s="224" customFormat="1" ht="33">
      <c r="A85" s="11" t="s">
        <v>120</v>
      </c>
      <c r="B85" s="205" t="s">
        <v>115</v>
      </c>
      <c r="C85" s="21" t="s">
        <v>22</v>
      </c>
      <c r="D85" s="36">
        <v>173</v>
      </c>
      <c r="E85" s="37">
        <v>172</v>
      </c>
      <c r="F85" s="35" t="s">
        <v>116</v>
      </c>
      <c r="G85" s="60">
        <f>E85/F85*100</f>
        <v>159.14137675795706</v>
      </c>
      <c r="H85" s="8" t="s">
        <v>385</v>
      </c>
      <c r="I85" s="223"/>
      <c r="J85" s="223"/>
    </row>
    <row r="86" spans="1:10" s="225" customFormat="1" ht="23.25" customHeight="1">
      <c r="A86" s="244" t="s">
        <v>121</v>
      </c>
      <c r="B86" s="244"/>
      <c r="C86" s="244"/>
      <c r="D86" s="244"/>
      <c r="E86" s="244"/>
      <c r="F86" s="244"/>
      <c r="G86" s="244"/>
      <c r="H86" s="244"/>
      <c r="I86" s="223"/>
      <c r="J86" s="223"/>
    </row>
    <row r="87" spans="1:10" s="225" customFormat="1" ht="82.5">
      <c r="A87" s="11" t="s">
        <v>117</v>
      </c>
      <c r="B87" s="38" t="s">
        <v>41</v>
      </c>
      <c r="C87" s="24" t="s">
        <v>386</v>
      </c>
      <c r="D87" s="24">
        <v>651.04399999999998</v>
      </c>
      <c r="E87" s="24">
        <v>665.97400000000005</v>
      </c>
      <c r="F87" s="24">
        <v>665.97400000000005</v>
      </c>
      <c r="G87" s="60">
        <v>100</v>
      </c>
      <c r="H87" s="5"/>
      <c r="I87" s="223"/>
      <c r="J87" s="223"/>
    </row>
    <row r="88" spans="1:10" s="225" customFormat="1" ht="49.5">
      <c r="A88" s="11" t="s">
        <v>118</v>
      </c>
      <c r="B88" s="39" t="s">
        <v>122</v>
      </c>
      <c r="C88" s="24" t="s">
        <v>49</v>
      </c>
      <c r="D88" s="24">
        <v>3046559</v>
      </c>
      <c r="E88" s="40">
        <v>3045000</v>
      </c>
      <c r="F88" s="40">
        <f>E88+466986</f>
        <v>3511986</v>
      </c>
      <c r="G88" s="60">
        <f>F88/E88*100</f>
        <v>115.33615763546798</v>
      </c>
      <c r="H88" s="8"/>
      <c r="I88" s="223"/>
      <c r="J88" s="223"/>
    </row>
    <row r="89" spans="1:10" s="225" customFormat="1" ht="49.5">
      <c r="A89" s="11" t="s">
        <v>119</v>
      </c>
      <c r="B89" s="41" t="s">
        <v>50</v>
      </c>
      <c r="C89" s="24" t="s">
        <v>51</v>
      </c>
      <c r="D89" s="24">
        <v>151.733</v>
      </c>
      <c r="E89" s="40">
        <v>164.482</v>
      </c>
      <c r="F89" s="40">
        <v>164.482</v>
      </c>
      <c r="G89" s="60">
        <f>F89/E89*100</f>
        <v>100</v>
      </c>
      <c r="H89" s="4"/>
      <c r="I89" s="223"/>
      <c r="J89" s="223"/>
    </row>
    <row r="90" spans="1:10" s="225" customFormat="1" ht="72.75" customHeight="1">
      <c r="A90" s="212">
        <v>4</v>
      </c>
      <c r="B90" s="208" t="s">
        <v>123</v>
      </c>
      <c r="C90" s="40" t="s">
        <v>124</v>
      </c>
      <c r="D90" s="40">
        <v>30</v>
      </c>
      <c r="E90" s="40">
        <v>19</v>
      </c>
      <c r="F90" s="40">
        <v>6</v>
      </c>
      <c r="G90" s="60">
        <f>F90/E90*100</f>
        <v>31.578947368421051</v>
      </c>
      <c r="H90" s="42" t="s">
        <v>143</v>
      </c>
      <c r="I90" s="223"/>
      <c r="J90" s="223"/>
    </row>
    <row r="91" spans="1:10" s="225" customFormat="1" ht="49.5">
      <c r="A91" s="11" t="s">
        <v>145</v>
      </c>
      <c r="B91" s="41" t="s">
        <v>125</v>
      </c>
      <c r="C91" s="24" t="s">
        <v>386</v>
      </c>
      <c r="D91" s="24">
        <v>88.5</v>
      </c>
      <c r="E91" s="24">
        <v>88.5</v>
      </c>
      <c r="F91" s="40">
        <v>88.5</v>
      </c>
      <c r="G91" s="60">
        <f>F91/E91*100</f>
        <v>100</v>
      </c>
      <c r="H91" s="40"/>
      <c r="I91" s="223"/>
      <c r="J91" s="223"/>
    </row>
    <row r="92" spans="1:10" s="225" customFormat="1" ht="33">
      <c r="A92" s="11" t="s">
        <v>146</v>
      </c>
      <c r="B92" s="41" t="s">
        <v>126</v>
      </c>
      <c r="C92" s="24" t="s">
        <v>7</v>
      </c>
      <c r="D92" s="24">
        <v>100</v>
      </c>
      <c r="E92" s="24">
        <v>100</v>
      </c>
      <c r="F92" s="40">
        <v>100</v>
      </c>
      <c r="G92" s="60">
        <f t="shared" ref="G92:G106" si="11">F92/E92*100</f>
        <v>100</v>
      </c>
      <c r="H92" s="40"/>
      <c r="I92" s="226">
        <f>SUM(G87:G96)+G98+G99+G101+G102+G103+G104+G105+G106</f>
        <v>1704.5656898238137</v>
      </c>
      <c r="J92" s="223"/>
    </row>
    <row r="93" spans="1:10" s="225" customFormat="1" ht="49.5">
      <c r="A93" s="11" t="s">
        <v>147</v>
      </c>
      <c r="B93" s="41" t="s">
        <v>127</v>
      </c>
      <c r="C93" s="24" t="s">
        <v>7</v>
      </c>
      <c r="D93" s="24">
        <v>100</v>
      </c>
      <c r="E93" s="24">
        <v>100</v>
      </c>
      <c r="F93" s="21">
        <v>100</v>
      </c>
      <c r="G93" s="60">
        <f t="shared" si="11"/>
        <v>100</v>
      </c>
      <c r="H93" s="40"/>
      <c r="I93" s="223">
        <f>I92/18</f>
        <v>94.698093879100767</v>
      </c>
      <c r="J93" s="223"/>
    </row>
    <row r="94" spans="1:10" s="225" customFormat="1" ht="33">
      <c r="A94" s="11" t="s">
        <v>148</v>
      </c>
      <c r="B94" s="41" t="s">
        <v>52</v>
      </c>
      <c r="C94" s="24" t="s">
        <v>40</v>
      </c>
      <c r="D94" s="24">
        <v>60</v>
      </c>
      <c r="E94" s="24">
        <v>1</v>
      </c>
      <c r="F94" s="40">
        <v>1</v>
      </c>
      <c r="G94" s="60">
        <f t="shared" si="11"/>
        <v>100</v>
      </c>
      <c r="H94" s="42" t="s">
        <v>387</v>
      </c>
      <c r="I94" s="223"/>
      <c r="J94" s="223"/>
    </row>
    <row r="95" spans="1:10" s="225" customFormat="1" ht="316.5" customHeight="1">
      <c r="A95" s="11" t="s">
        <v>96</v>
      </c>
      <c r="B95" s="41" t="s">
        <v>128</v>
      </c>
      <c r="C95" s="24" t="s">
        <v>7</v>
      </c>
      <c r="D95" s="24">
        <v>100</v>
      </c>
      <c r="E95" s="24">
        <v>100</v>
      </c>
      <c r="F95" s="21">
        <v>100</v>
      </c>
      <c r="G95" s="60">
        <f t="shared" si="11"/>
        <v>100</v>
      </c>
      <c r="H95" s="40"/>
      <c r="I95" s="223"/>
      <c r="J95" s="223"/>
    </row>
    <row r="96" spans="1:10" s="225" customFormat="1" ht="65.25" customHeight="1">
      <c r="A96" s="11" t="s">
        <v>149</v>
      </c>
      <c r="B96" s="41" t="s">
        <v>53</v>
      </c>
      <c r="C96" s="24" t="s">
        <v>7</v>
      </c>
      <c r="D96" s="24">
        <v>100</v>
      </c>
      <c r="E96" s="24">
        <v>100</v>
      </c>
      <c r="F96" s="21">
        <v>100</v>
      </c>
      <c r="G96" s="60">
        <f t="shared" si="11"/>
        <v>100</v>
      </c>
      <c r="H96" s="5"/>
      <c r="I96" s="223"/>
      <c r="J96" s="223"/>
    </row>
    <row r="97" spans="1:10" s="225" customFormat="1" ht="33">
      <c r="A97" s="11" t="s">
        <v>150</v>
      </c>
      <c r="B97" s="41" t="s">
        <v>129</v>
      </c>
      <c r="C97" s="24" t="s">
        <v>107</v>
      </c>
      <c r="D97" s="24">
        <v>338.5</v>
      </c>
      <c r="E97" s="24" t="s">
        <v>67</v>
      </c>
      <c r="F97" s="24" t="s">
        <v>67</v>
      </c>
      <c r="G97" s="60">
        <v>0</v>
      </c>
      <c r="H97" s="5"/>
      <c r="I97" s="223"/>
      <c r="J97" s="223"/>
    </row>
    <row r="98" spans="1:10" s="225" customFormat="1" ht="33">
      <c r="A98" s="11" t="s">
        <v>59</v>
      </c>
      <c r="B98" s="41" t="s">
        <v>130</v>
      </c>
      <c r="C98" s="24" t="s">
        <v>131</v>
      </c>
      <c r="D98" s="24" t="s">
        <v>65</v>
      </c>
      <c r="E98" s="24">
        <v>1250</v>
      </c>
      <c r="F98" s="21">
        <v>1250</v>
      </c>
      <c r="G98" s="60">
        <f t="shared" si="11"/>
        <v>100</v>
      </c>
      <c r="H98" s="5"/>
      <c r="I98" s="223"/>
      <c r="J98" s="223"/>
    </row>
    <row r="99" spans="1:10" s="225" customFormat="1" ht="115.5">
      <c r="A99" s="11" t="s">
        <v>144</v>
      </c>
      <c r="B99" s="41" t="s">
        <v>132</v>
      </c>
      <c r="C99" s="24" t="s">
        <v>133</v>
      </c>
      <c r="D99" s="24">
        <v>1</v>
      </c>
      <c r="E99" s="24">
        <v>4</v>
      </c>
      <c r="F99" s="21">
        <v>4</v>
      </c>
      <c r="G99" s="60">
        <f t="shared" si="11"/>
        <v>100</v>
      </c>
      <c r="H99" s="42" t="s">
        <v>388</v>
      </c>
      <c r="I99" s="223"/>
      <c r="J99" s="223"/>
    </row>
    <row r="100" spans="1:10" s="225" customFormat="1" ht="32.25" customHeight="1">
      <c r="A100" s="11" t="s">
        <v>151</v>
      </c>
      <c r="B100" s="255" t="s">
        <v>134</v>
      </c>
      <c r="C100" s="40" t="s">
        <v>135</v>
      </c>
      <c r="D100" s="40">
        <v>1</v>
      </c>
      <c r="E100" s="24" t="s">
        <v>67</v>
      </c>
      <c r="F100" s="24" t="s">
        <v>67</v>
      </c>
      <c r="G100" s="60"/>
      <c r="H100" s="253" t="s">
        <v>142</v>
      </c>
      <c r="I100" s="223"/>
      <c r="J100" s="223"/>
    </row>
    <row r="101" spans="1:10" s="225" customFormat="1" ht="59.25" customHeight="1">
      <c r="A101" s="11" t="s">
        <v>152</v>
      </c>
      <c r="B101" s="256"/>
      <c r="C101" s="40" t="s">
        <v>107</v>
      </c>
      <c r="D101" s="40" t="s">
        <v>67</v>
      </c>
      <c r="E101" s="24">
        <v>3918</v>
      </c>
      <c r="F101" s="21">
        <v>3593</v>
      </c>
      <c r="G101" s="60">
        <f t="shared" si="11"/>
        <v>91.704951505870341</v>
      </c>
      <c r="H101" s="254"/>
      <c r="I101" s="223"/>
      <c r="J101" s="223"/>
    </row>
    <row r="102" spans="1:10" s="225" customFormat="1" ht="82.5">
      <c r="A102" s="11" t="s">
        <v>153</v>
      </c>
      <c r="B102" s="209" t="s">
        <v>136</v>
      </c>
      <c r="C102" s="40" t="s">
        <v>57</v>
      </c>
      <c r="D102" s="40">
        <v>77.819999999999993</v>
      </c>
      <c r="E102" s="24">
        <v>0</v>
      </c>
      <c r="F102" s="24">
        <v>77.819999999999993</v>
      </c>
      <c r="G102" s="60">
        <f>F102/D102*100</f>
        <v>100</v>
      </c>
      <c r="H102" s="72" t="s">
        <v>389</v>
      </c>
      <c r="I102" s="223"/>
      <c r="J102" s="223"/>
    </row>
    <row r="103" spans="1:10" s="225" customFormat="1" ht="16.5">
      <c r="A103" s="11" t="s">
        <v>154</v>
      </c>
      <c r="B103" s="42" t="s">
        <v>137</v>
      </c>
      <c r="C103" s="40" t="s">
        <v>40</v>
      </c>
      <c r="D103" s="40" t="s">
        <v>67</v>
      </c>
      <c r="E103" s="24">
        <v>70</v>
      </c>
      <c r="F103" s="24">
        <v>66</v>
      </c>
      <c r="G103" s="60">
        <f t="shared" si="11"/>
        <v>94.285714285714278</v>
      </c>
      <c r="H103" s="5"/>
      <c r="I103" s="223"/>
      <c r="J103" s="223"/>
    </row>
    <row r="104" spans="1:10" s="225" customFormat="1" ht="66">
      <c r="A104" s="11" t="s">
        <v>155</v>
      </c>
      <c r="B104" s="42" t="s">
        <v>138</v>
      </c>
      <c r="C104" s="40" t="s">
        <v>107</v>
      </c>
      <c r="D104" s="40" t="s">
        <v>67</v>
      </c>
      <c r="E104" s="24">
        <v>2738</v>
      </c>
      <c r="F104" s="24">
        <v>2738</v>
      </c>
      <c r="G104" s="60">
        <f t="shared" si="11"/>
        <v>100</v>
      </c>
      <c r="H104" s="41" t="s">
        <v>140</v>
      </c>
      <c r="I104" s="223"/>
      <c r="J104" s="223"/>
    </row>
    <row r="105" spans="1:10" s="225" customFormat="1" ht="16.5">
      <c r="A105" s="11" t="s">
        <v>156</v>
      </c>
      <c r="B105" s="257" t="s">
        <v>139</v>
      </c>
      <c r="C105" s="40" t="s">
        <v>43</v>
      </c>
      <c r="D105" s="40" t="s">
        <v>67</v>
      </c>
      <c r="E105" s="24">
        <v>1</v>
      </c>
      <c r="F105" s="24">
        <v>1</v>
      </c>
      <c r="G105" s="60">
        <f t="shared" si="11"/>
        <v>100</v>
      </c>
      <c r="H105" s="73" t="s">
        <v>141</v>
      </c>
      <c r="I105" s="223"/>
      <c r="J105" s="223"/>
    </row>
    <row r="106" spans="1:10" s="225" customFormat="1" ht="190.5" customHeight="1">
      <c r="A106" s="11" t="s">
        <v>157</v>
      </c>
      <c r="B106" s="257"/>
      <c r="C106" s="40" t="s">
        <v>40</v>
      </c>
      <c r="D106" s="40" t="s">
        <v>67</v>
      </c>
      <c r="E106" s="24">
        <v>247</v>
      </c>
      <c r="F106" s="24">
        <v>177</v>
      </c>
      <c r="G106" s="60">
        <f t="shared" si="11"/>
        <v>71.659919028340084</v>
      </c>
      <c r="H106" s="4" t="s">
        <v>390</v>
      </c>
      <c r="I106" s="223"/>
      <c r="J106" s="223"/>
    </row>
    <row r="107" spans="1:10" s="220" customFormat="1" ht="16.5">
      <c r="A107" s="244" t="s">
        <v>359</v>
      </c>
      <c r="B107" s="244"/>
      <c r="C107" s="244"/>
      <c r="D107" s="244"/>
      <c r="E107" s="244"/>
      <c r="F107" s="244"/>
      <c r="G107" s="244"/>
      <c r="H107" s="244"/>
      <c r="I107" s="218"/>
      <c r="J107" s="218"/>
    </row>
    <row r="108" spans="1:10" s="220" customFormat="1" ht="123.75" customHeight="1">
      <c r="A108" s="11" t="s">
        <v>8</v>
      </c>
      <c r="B108" s="198" t="s">
        <v>282</v>
      </c>
      <c r="C108" s="150" t="s">
        <v>57</v>
      </c>
      <c r="D108" s="151">
        <v>81.2</v>
      </c>
      <c r="E108" s="151">
        <v>100</v>
      </c>
      <c r="F108" s="151">
        <v>104.8</v>
      </c>
      <c r="G108" s="60">
        <f>F108/E108*100</f>
        <v>104.80000000000001</v>
      </c>
      <c r="H108" s="13"/>
      <c r="I108" s="218"/>
      <c r="J108" s="218"/>
    </row>
    <row r="109" spans="1:10" s="220" customFormat="1" ht="59.25" customHeight="1">
      <c r="A109" s="11" t="s">
        <v>11</v>
      </c>
      <c r="B109" s="198" t="s">
        <v>283</v>
      </c>
      <c r="C109" s="150" t="s">
        <v>57</v>
      </c>
      <c r="D109" s="151">
        <v>100</v>
      </c>
      <c r="E109" s="151">
        <v>100</v>
      </c>
      <c r="F109" s="151">
        <v>100</v>
      </c>
      <c r="G109" s="60">
        <f>F109/E109*100</f>
        <v>100</v>
      </c>
      <c r="H109" s="13"/>
      <c r="I109" s="218"/>
      <c r="J109" s="218"/>
    </row>
    <row r="110" spans="1:10" s="220" customFormat="1" ht="77.25" customHeight="1">
      <c r="A110" s="11" t="s">
        <v>15</v>
      </c>
      <c r="B110" s="198" t="s">
        <v>284</v>
      </c>
      <c r="C110" s="150" t="s">
        <v>28</v>
      </c>
      <c r="D110" s="199">
        <v>84</v>
      </c>
      <c r="E110" s="199">
        <v>80</v>
      </c>
      <c r="F110" s="199">
        <v>80.2</v>
      </c>
      <c r="G110" s="60">
        <f>F110/E110*100</f>
        <v>100.25</v>
      </c>
      <c r="H110" s="4" t="s">
        <v>346</v>
      </c>
      <c r="I110" s="218"/>
      <c r="J110" s="218"/>
    </row>
    <row r="111" spans="1:10" s="220" customFormat="1" ht="40.5" customHeight="1">
      <c r="A111" s="11" t="s">
        <v>17</v>
      </c>
      <c r="B111" s="198" t="s">
        <v>285</v>
      </c>
      <c r="C111" s="150" t="s">
        <v>57</v>
      </c>
      <c r="D111" s="151">
        <v>1.9</v>
      </c>
      <c r="E111" s="151">
        <v>1.9</v>
      </c>
      <c r="F111" s="151">
        <v>1.9</v>
      </c>
      <c r="G111" s="60">
        <f>F111/E111*100</f>
        <v>100</v>
      </c>
      <c r="H111" s="13"/>
      <c r="I111" s="218"/>
      <c r="J111" s="218"/>
    </row>
    <row r="112" spans="1:10" s="220" customFormat="1" ht="117.75" customHeight="1">
      <c r="A112" s="11" t="s">
        <v>24</v>
      </c>
      <c r="B112" s="198" t="s">
        <v>286</v>
      </c>
      <c r="C112" s="150" t="s">
        <v>57</v>
      </c>
      <c r="D112" s="151">
        <v>0.8</v>
      </c>
      <c r="E112" s="151">
        <v>0.8</v>
      </c>
      <c r="F112" s="151">
        <v>0.8</v>
      </c>
      <c r="G112" s="60">
        <f t="shared" ref="G112:G118" si="12">F112/E112*100</f>
        <v>100</v>
      </c>
      <c r="H112" s="13"/>
      <c r="I112" s="218"/>
      <c r="J112" s="218"/>
    </row>
    <row r="113" spans="1:10" s="220" customFormat="1" ht="155.25" customHeight="1">
      <c r="A113" s="11" t="s">
        <v>33</v>
      </c>
      <c r="B113" s="198" t="s">
        <v>287</v>
      </c>
      <c r="C113" s="150" t="s">
        <v>28</v>
      </c>
      <c r="D113" s="150">
        <v>0.5</v>
      </c>
      <c r="E113" s="150">
        <v>0.54</v>
      </c>
      <c r="F113" s="150">
        <v>0.47</v>
      </c>
      <c r="G113" s="60">
        <f>F113/E113*100</f>
        <v>87.037037037037024</v>
      </c>
      <c r="H113" s="4" t="s">
        <v>294</v>
      </c>
      <c r="I113" s="218"/>
      <c r="J113" s="218"/>
    </row>
    <row r="114" spans="1:10" s="220" customFormat="1" ht="83.25" customHeight="1">
      <c r="A114" s="11" t="s">
        <v>34</v>
      </c>
      <c r="B114" s="198" t="s">
        <v>288</v>
      </c>
      <c r="C114" s="150" t="s">
        <v>57</v>
      </c>
      <c r="D114" s="151">
        <v>100</v>
      </c>
      <c r="E114" s="151">
        <v>100</v>
      </c>
      <c r="F114" s="151">
        <v>100</v>
      </c>
      <c r="G114" s="60">
        <f>F114/E114*100</f>
        <v>100</v>
      </c>
      <c r="H114" s="13"/>
      <c r="I114" s="218"/>
      <c r="J114" s="218"/>
    </row>
    <row r="115" spans="1:10" s="220" customFormat="1" ht="60.75" customHeight="1">
      <c r="A115" s="11" t="s">
        <v>35</v>
      </c>
      <c r="B115" s="198" t="s">
        <v>289</v>
      </c>
      <c r="C115" s="150" t="s">
        <v>10</v>
      </c>
      <c r="D115" s="199">
        <v>5</v>
      </c>
      <c r="E115" s="199">
        <v>5</v>
      </c>
      <c r="F115" s="199">
        <v>6</v>
      </c>
      <c r="G115" s="60">
        <f>F115/E115*100</f>
        <v>120</v>
      </c>
      <c r="H115" s="57"/>
      <c r="I115" s="218"/>
      <c r="J115" s="218"/>
    </row>
    <row r="116" spans="1:10" s="220" customFormat="1" ht="107.25" customHeight="1">
      <c r="A116" s="11" t="s">
        <v>36</v>
      </c>
      <c r="B116" s="198" t="s">
        <v>290</v>
      </c>
      <c r="C116" s="150" t="s">
        <v>57</v>
      </c>
      <c r="D116" s="151">
        <v>101</v>
      </c>
      <c r="E116" s="151">
        <v>101</v>
      </c>
      <c r="F116" s="151">
        <v>114</v>
      </c>
      <c r="G116" s="60">
        <f t="shared" si="12"/>
        <v>112.87128712871286</v>
      </c>
      <c r="H116" s="4" t="s">
        <v>391</v>
      </c>
      <c r="I116" s="223" t="s">
        <v>295</v>
      </c>
      <c r="J116" s="218"/>
    </row>
    <row r="117" spans="1:10" s="220" customFormat="1" ht="81.75" customHeight="1">
      <c r="A117" s="11" t="s">
        <v>37</v>
      </c>
      <c r="B117" s="198" t="s">
        <v>291</v>
      </c>
      <c r="C117" s="150" t="s">
        <v>28</v>
      </c>
      <c r="D117" s="199">
        <v>5</v>
      </c>
      <c r="E117" s="199">
        <v>5</v>
      </c>
      <c r="F117" s="199">
        <v>5</v>
      </c>
      <c r="G117" s="60">
        <f t="shared" si="12"/>
        <v>100</v>
      </c>
      <c r="H117" s="13"/>
      <c r="I117" s="218"/>
      <c r="J117" s="218"/>
    </row>
    <row r="118" spans="1:10" s="220" customFormat="1" ht="51.75" customHeight="1">
      <c r="A118" s="11" t="s">
        <v>45</v>
      </c>
      <c r="B118" s="198" t="s">
        <v>292</v>
      </c>
      <c r="C118" s="150" t="s">
        <v>293</v>
      </c>
      <c r="D118" s="199">
        <v>0</v>
      </c>
      <c r="E118" s="199">
        <v>1</v>
      </c>
      <c r="F118" s="199">
        <v>1</v>
      </c>
      <c r="G118" s="60">
        <f t="shared" si="12"/>
        <v>100</v>
      </c>
      <c r="H118" s="13"/>
      <c r="I118" s="218">
        <f>(G118+G117+G116+G115+G114+G113+G112+G111+G110+G109+G108)/11</f>
        <v>102.26893856052271</v>
      </c>
      <c r="J118" s="218"/>
    </row>
    <row r="119" spans="1:10" s="220" customFormat="1" ht="16.5">
      <c r="A119" s="244" t="s">
        <v>296</v>
      </c>
      <c r="B119" s="244"/>
      <c r="C119" s="244"/>
      <c r="D119" s="244"/>
      <c r="E119" s="244"/>
      <c r="F119" s="244"/>
      <c r="G119" s="244"/>
      <c r="H119" s="244"/>
      <c r="I119" s="218"/>
      <c r="J119" s="218"/>
    </row>
    <row r="120" spans="1:10" s="20" customFormat="1" ht="72" customHeight="1">
      <c r="A120" s="11" t="s">
        <v>117</v>
      </c>
      <c r="B120" s="78" t="s">
        <v>56</v>
      </c>
      <c r="C120" s="196" t="s">
        <v>7</v>
      </c>
      <c r="D120" s="49">
        <v>94.8</v>
      </c>
      <c r="E120" s="49">
        <v>100</v>
      </c>
      <c r="F120" s="30">
        <v>100</v>
      </c>
      <c r="G120" s="60">
        <f>F120/E120*100</f>
        <v>100</v>
      </c>
      <c r="H120" s="153" t="s">
        <v>319</v>
      </c>
      <c r="I120" s="211">
        <f>(G120+G121+G122+G123+G124+G125+G126+G127+G128+G129+G130+G131+G132+G133+G134+G135+G136+G137+G138+G139+G140+G141)/22</f>
        <v>102.00306713982071</v>
      </c>
      <c r="J120" s="98"/>
    </row>
    <row r="121" spans="1:10" s="20" customFormat="1" ht="54" customHeight="1">
      <c r="A121" s="11" t="s">
        <v>118</v>
      </c>
      <c r="B121" s="78" t="s">
        <v>297</v>
      </c>
      <c r="C121" s="196" t="s">
        <v>298</v>
      </c>
      <c r="D121" s="49">
        <v>675.5</v>
      </c>
      <c r="E121" s="49">
        <v>656.8</v>
      </c>
      <c r="F121" s="9">
        <v>686</v>
      </c>
      <c r="G121" s="60">
        <f t="shared" ref="G121:G141" si="13">F121/E121*100</f>
        <v>104.44579780755177</v>
      </c>
      <c r="H121" s="153"/>
      <c r="I121" s="98"/>
      <c r="J121" s="98"/>
    </row>
    <row r="122" spans="1:10" s="20" customFormat="1" ht="88.5" customHeight="1">
      <c r="A122" s="11" t="s">
        <v>119</v>
      </c>
      <c r="B122" s="78" t="s">
        <v>299</v>
      </c>
      <c r="C122" s="196" t="s">
        <v>7</v>
      </c>
      <c r="D122" s="49">
        <v>65.8</v>
      </c>
      <c r="E122" s="49">
        <v>69.900000000000006</v>
      </c>
      <c r="F122" s="200">
        <v>69.2</v>
      </c>
      <c r="G122" s="60">
        <f t="shared" si="13"/>
        <v>98.998569384835477</v>
      </c>
      <c r="H122" s="153" t="s">
        <v>368</v>
      </c>
      <c r="I122" s="98"/>
      <c r="J122" s="98"/>
    </row>
    <row r="123" spans="1:10" s="20" customFormat="1" ht="103.5" customHeight="1">
      <c r="A123" s="11" t="s">
        <v>120</v>
      </c>
      <c r="B123" s="195" t="s">
        <v>347</v>
      </c>
      <c r="C123" s="196" t="s">
        <v>7</v>
      </c>
      <c r="D123" s="49">
        <v>73.8</v>
      </c>
      <c r="E123" s="202">
        <v>74</v>
      </c>
      <c r="F123" s="30">
        <v>75.8</v>
      </c>
      <c r="G123" s="60">
        <f t="shared" si="13"/>
        <v>102.43243243243244</v>
      </c>
      <c r="H123" s="153" t="s">
        <v>392</v>
      </c>
      <c r="I123" s="98"/>
      <c r="J123" s="98"/>
    </row>
    <row r="124" spans="1:10" s="20" customFormat="1" ht="119.25" customHeight="1">
      <c r="A124" s="11" t="s">
        <v>145</v>
      </c>
      <c r="B124" s="78" t="s">
        <v>300</v>
      </c>
      <c r="C124" s="196" t="s">
        <v>7</v>
      </c>
      <c r="D124" s="49">
        <v>62.6</v>
      </c>
      <c r="E124" s="49">
        <v>81.599999999999994</v>
      </c>
      <c r="F124" s="30">
        <v>81.599999999999994</v>
      </c>
      <c r="G124" s="60">
        <f t="shared" si="13"/>
        <v>100</v>
      </c>
      <c r="H124" s="153" t="s">
        <v>392</v>
      </c>
      <c r="I124" s="98"/>
      <c r="J124" s="98"/>
    </row>
    <row r="125" spans="1:10" s="20" customFormat="1" ht="55.5" customHeight="1">
      <c r="A125" s="11" t="s">
        <v>146</v>
      </c>
      <c r="B125" s="78" t="s">
        <v>301</v>
      </c>
      <c r="C125" s="196" t="s">
        <v>7</v>
      </c>
      <c r="D125" s="49">
        <v>35.200000000000003</v>
      </c>
      <c r="E125" s="202">
        <v>36</v>
      </c>
      <c r="F125" s="30">
        <v>40.200000000000003</v>
      </c>
      <c r="G125" s="60">
        <f t="shared" si="13"/>
        <v>111.66666666666667</v>
      </c>
      <c r="H125" s="59"/>
      <c r="I125" s="98"/>
      <c r="J125" s="98"/>
    </row>
    <row r="126" spans="1:10" s="20" customFormat="1" ht="121.5" customHeight="1">
      <c r="A126" s="11" t="s">
        <v>147</v>
      </c>
      <c r="B126" s="195" t="s">
        <v>302</v>
      </c>
      <c r="C126" s="196" t="s">
        <v>7</v>
      </c>
      <c r="D126" s="9">
        <v>61.9</v>
      </c>
      <c r="E126" s="203">
        <v>71</v>
      </c>
      <c r="F126" s="203">
        <v>71</v>
      </c>
      <c r="G126" s="60">
        <f t="shared" si="13"/>
        <v>100</v>
      </c>
      <c r="H126" s="8"/>
      <c r="I126" s="98"/>
      <c r="J126" s="98"/>
    </row>
    <row r="127" spans="1:10" s="20" customFormat="1" ht="172.5" customHeight="1">
      <c r="A127" s="11" t="s">
        <v>148</v>
      </c>
      <c r="B127" s="195" t="s">
        <v>303</v>
      </c>
      <c r="C127" s="196" t="s">
        <v>7</v>
      </c>
      <c r="D127" s="203">
        <v>10</v>
      </c>
      <c r="E127" s="203">
        <v>20</v>
      </c>
      <c r="F127" s="203">
        <v>20</v>
      </c>
      <c r="G127" s="60">
        <f t="shared" si="13"/>
        <v>100</v>
      </c>
      <c r="H127" s="8"/>
      <c r="I127" s="98"/>
      <c r="J127" s="98"/>
    </row>
    <row r="128" spans="1:10" s="20" customFormat="1" ht="90" customHeight="1">
      <c r="A128" s="11" t="s">
        <v>96</v>
      </c>
      <c r="B128" s="195" t="s">
        <v>304</v>
      </c>
      <c r="C128" s="196" t="s">
        <v>25</v>
      </c>
      <c r="D128" s="49">
        <v>1108</v>
      </c>
      <c r="E128" s="9">
        <v>1600</v>
      </c>
      <c r="F128" s="30">
        <v>1600</v>
      </c>
      <c r="G128" s="60">
        <f t="shared" si="13"/>
        <v>100</v>
      </c>
      <c r="H128" s="8"/>
      <c r="I128" s="211"/>
      <c r="J128" s="98"/>
    </row>
    <row r="129" spans="1:10" s="20" customFormat="1" ht="138.75" customHeight="1">
      <c r="A129" s="11" t="s">
        <v>149</v>
      </c>
      <c r="B129" s="195" t="s">
        <v>305</v>
      </c>
      <c r="C129" s="196" t="s">
        <v>57</v>
      </c>
      <c r="D129" s="202">
        <v>100</v>
      </c>
      <c r="E129" s="202">
        <v>100</v>
      </c>
      <c r="F129" s="201">
        <v>100</v>
      </c>
      <c r="G129" s="60">
        <f t="shared" si="13"/>
        <v>100</v>
      </c>
      <c r="H129" s="8"/>
      <c r="I129" s="211"/>
      <c r="J129" s="98"/>
    </row>
    <row r="130" spans="1:10" s="20" customFormat="1" ht="99">
      <c r="A130" s="11" t="s">
        <v>150</v>
      </c>
      <c r="B130" s="78" t="s">
        <v>306</v>
      </c>
      <c r="C130" s="196" t="s">
        <v>57</v>
      </c>
      <c r="D130" s="202">
        <v>100</v>
      </c>
      <c r="E130" s="202">
        <v>100</v>
      </c>
      <c r="F130" s="30">
        <v>106.4</v>
      </c>
      <c r="G130" s="60">
        <f t="shared" si="13"/>
        <v>106.4</v>
      </c>
      <c r="H130" s="8"/>
      <c r="I130" s="211"/>
      <c r="J130" s="98"/>
    </row>
    <row r="131" spans="1:10" s="20" customFormat="1" ht="131.25" customHeight="1">
      <c r="A131" s="11" t="s">
        <v>59</v>
      </c>
      <c r="B131" s="78" t="s">
        <v>307</v>
      </c>
      <c r="C131" s="196" t="s">
        <v>57</v>
      </c>
      <c r="D131" s="202">
        <v>100</v>
      </c>
      <c r="E131" s="202">
        <v>100</v>
      </c>
      <c r="F131" s="30">
        <v>100.6</v>
      </c>
      <c r="G131" s="60">
        <f t="shared" si="13"/>
        <v>100.6</v>
      </c>
      <c r="H131" s="8"/>
      <c r="I131" s="98"/>
      <c r="J131" s="98"/>
    </row>
    <row r="132" spans="1:10" s="20" customFormat="1" ht="118.5" customHeight="1">
      <c r="A132" s="11" t="s">
        <v>144</v>
      </c>
      <c r="B132" s="78" t="s">
        <v>308</v>
      </c>
      <c r="C132" s="196" t="s">
        <v>57</v>
      </c>
      <c r="D132" s="202">
        <v>100</v>
      </c>
      <c r="E132" s="202">
        <v>100</v>
      </c>
      <c r="F132" s="30">
        <v>100.4</v>
      </c>
      <c r="G132" s="60">
        <f t="shared" si="13"/>
        <v>100.4</v>
      </c>
      <c r="H132" s="8"/>
      <c r="I132" s="98"/>
      <c r="J132" s="98"/>
    </row>
    <row r="133" spans="1:10" s="20" customFormat="1" ht="222.75" customHeight="1">
      <c r="A133" s="11" t="s">
        <v>151</v>
      </c>
      <c r="B133" s="78" t="s">
        <v>309</v>
      </c>
      <c r="C133" s="196" t="s">
        <v>58</v>
      </c>
      <c r="D133" s="49">
        <v>1.4</v>
      </c>
      <c r="E133" s="49">
        <v>1.28</v>
      </c>
      <c r="F133" s="30">
        <v>1.1000000000000001</v>
      </c>
      <c r="G133" s="60">
        <f>E133/F133*100</f>
        <v>116.36363636363636</v>
      </c>
      <c r="H133" s="8" t="s">
        <v>348</v>
      </c>
      <c r="I133" s="263" t="s">
        <v>349</v>
      </c>
      <c r="J133" s="264"/>
    </row>
    <row r="134" spans="1:10" s="20" customFormat="1" ht="81.75" customHeight="1">
      <c r="A134" s="11" t="s">
        <v>152</v>
      </c>
      <c r="B134" s="78" t="s">
        <v>310</v>
      </c>
      <c r="C134" s="196" t="s">
        <v>57</v>
      </c>
      <c r="D134" s="49">
        <v>22.8</v>
      </c>
      <c r="E134" s="49">
        <v>23.5</v>
      </c>
      <c r="F134" s="200">
        <v>23.9</v>
      </c>
      <c r="G134" s="60">
        <f t="shared" si="13"/>
        <v>101.70212765957447</v>
      </c>
      <c r="H134" s="8"/>
      <c r="I134" s="98"/>
      <c r="J134" s="98"/>
    </row>
    <row r="135" spans="1:10" s="20" customFormat="1" ht="102.75" customHeight="1">
      <c r="A135" s="11" t="s">
        <v>153</v>
      </c>
      <c r="B135" s="78" t="s">
        <v>311</v>
      </c>
      <c r="C135" s="196" t="s">
        <v>57</v>
      </c>
      <c r="D135" s="49">
        <v>14.5</v>
      </c>
      <c r="E135" s="49">
        <v>15</v>
      </c>
      <c r="F135" s="200">
        <v>17.2</v>
      </c>
      <c r="G135" s="60">
        <f t="shared" si="13"/>
        <v>114.66666666666667</v>
      </c>
      <c r="H135" s="210"/>
      <c r="I135" s="98"/>
      <c r="J135" s="98"/>
    </row>
    <row r="136" spans="1:10" s="20" customFormat="1" ht="136.5" customHeight="1">
      <c r="A136" s="11" t="s">
        <v>154</v>
      </c>
      <c r="B136" s="78" t="s">
        <v>312</v>
      </c>
      <c r="C136" s="196" t="s">
        <v>57</v>
      </c>
      <c r="D136" s="202">
        <v>99</v>
      </c>
      <c r="E136" s="202">
        <v>99</v>
      </c>
      <c r="F136" s="201">
        <v>99</v>
      </c>
      <c r="G136" s="60">
        <f t="shared" si="13"/>
        <v>100</v>
      </c>
      <c r="H136" s="210"/>
      <c r="I136" s="98"/>
      <c r="J136" s="98"/>
    </row>
    <row r="137" spans="1:10" s="20" customFormat="1" ht="72" customHeight="1">
      <c r="A137" s="11" t="s">
        <v>155</v>
      </c>
      <c r="B137" s="78" t="s">
        <v>313</v>
      </c>
      <c r="C137" s="196" t="s">
        <v>57</v>
      </c>
      <c r="D137" s="202">
        <v>43</v>
      </c>
      <c r="E137" s="202">
        <v>44</v>
      </c>
      <c r="F137" s="201">
        <v>51</v>
      </c>
      <c r="G137" s="60">
        <f t="shared" si="13"/>
        <v>115.90909090909092</v>
      </c>
      <c r="H137" s="207"/>
      <c r="I137" s="98"/>
      <c r="J137" s="98"/>
    </row>
    <row r="138" spans="1:10" s="20" customFormat="1" ht="105" customHeight="1">
      <c r="A138" s="11" t="s">
        <v>156</v>
      </c>
      <c r="B138" s="78" t="s">
        <v>314</v>
      </c>
      <c r="C138" s="196" t="s">
        <v>57</v>
      </c>
      <c r="D138" s="49">
        <v>99.8</v>
      </c>
      <c r="E138" s="49">
        <v>99.8</v>
      </c>
      <c r="F138" s="201">
        <v>99</v>
      </c>
      <c r="G138" s="60">
        <f t="shared" si="13"/>
        <v>99.198396793587179</v>
      </c>
      <c r="H138" s="153" t="s">
        <v>352</v>
      </c>
      <c r="I138" s="100"/>
      <c r="J138" s="98"/>
    </row>
    <row r="139" spans="1:10" s="20" customFormat="1" ht="113.25" customHeight="1">
      <c r="A139" s="11" t="s">
        <v>157</v>
      </c>
      <c r="B139" s="102" t="s">
        <v>315</v>
      </c>
      <c r="C139" s="196" t="s">
        <v>57</v>
      </c>
      <c r="D139" s="49">
        <v>28.5</v>
      </c>
      <c r="E139" s="49">
        <v>28.5</v>
      </c>
      <c r="F139" s="30">
        <v>28.5</v>
      </c>
      <c r="G139" s="60">
        <f t="shared" si="13"/>
        <v>100</v>
      </c>
      <c r="H139" s="8" t="s">
        <v>393</v>
      </c>
      <c r="I139" s="98"/>
      <c r="J139" s="98"/>
    </row>
    <row r="140" spans="1:10" s="20" customFormat="1" ht="125.25" customHeight="1">
      <c r="A140" s="11" t="s">
        <v>317</v>
      </c>
      <c r="B140" s="102" t="s">
        <v>316</v>
      </c>
      <c r="C140" s="196" t="s">
        <v>57</v>
      </c>
      <c r="D140" s="49">
        <v>11.1</v>
      </c>
      <c r="E140" s="49">
        <v>15.8</v>
      </c>
      <c r="F140" s="30">
        <v>11.1</v>
      </c>
      <c r="G140" s="60">
        <f>F140/E140*100</f>
        <v>70.25316455696202</v>
      </c>
      <c r="H140" s="8" t="s">
        <v>353</v>
      </c>
      <c r="I140" s="100"/>
      <c r="J140" s="98"/>
    </row>
    <row r="141" spans="1:10" s="20" customFormat="1" ht="135" customHeight="1">
      <c r="A141" s="11" t="s">
        <v>318</v>
      </c>
      <c r="B141" s="102" t="s">
        <v>350</v>
      </c>
      <c r="C141" s="196" t="s">
        <v>57</v>
      </c>
      <c r="D141" s="49">
        <v>96.5</v>
      </c>
      <c r="E141" s="49">
        <v>97</v>
      </c>
      <c r="F141" s="30">
        <v>98</v>
      </c>
      <c r="G141" s="60">
        <f t="shared" si="13"/>
        <v>101.03092783505154</v>
      </c>
      <c r="H141" s="207"/>
      <c r="I141" s="98"/>
      <c r="J141" s="98"/>
    </row>
    <row r="142" spans="1:10" s="219" customFormat="1" ht="16.5">
      <c r="A142" s="244" t="s">
        <v>199</v>
      </c>
      <c r="B142" s="244"/>
      <c r="C142" s="244"/>
      <c r="D142" s="244"/>
      <c r="E142" s="244"/>
      <c r="F142" s="244"/>
      <c r="G142" s="244"/>
      <c r="H142" s="244"/>
      <c r="I142" s="218"/>
      <c r="J142" s="218"/>
    </row>
    <row r="143" spans="1:10" s="219" customFormat="1" ht="75" customHeight="1">
      <c r="A143" s="74" t="s">
        <v>8</v>
      </c>
      <c r="B143" s="75" t="s">
        <v>200</v>
      </c>
      <c r="C143" s="9" t="s">
        <v>7</v>
      </c>
      <c r="D143" s="9">
        <v>100</v>
      </c>
      <c r="E143" s="9">
        <v>100</v>
      </c>
      <c r="F143" s="9">
        <v>100</v>
      </c>
      <c r="G143" s="60">
        <f t="shared" ref="G143:G147" si="14">F143/E143*100</f>
        <v>100</v>
      </c>
      <c r="H143" s="75"/>
      <c r="I143" s="218"/>
      <c r="J143" s="218"/>
    </row>
    <row r="144" spans="1:10" s="219" customFormat="1" ht="85.5" customHeight="1">
      <c r="A144" s="76" t="s">
        <v>11</v>
      </c>
      <c r="B144" s="77" t="s">
        <v>201</v>
      </c>
      <c r="C144" s="9" t="s">
        <v>7</v>
      </c>
      <c r="D144" s="9">
        <v>100</v>
      </c>
      <c r="E144" s="9">
        <v>100</v>
      </c>
      <c r="F144" s="9">
        <v>100</v>
      </c>
      <c r="G144" s="60">
        <f t="shared" si="14"/>
        <v>100</v>
      </c>
      <c r="H144" s="59"/>
      <c r="I144" s="218"/>
      <c r="J144" s="218"/>
    </row>
    <row r="145" spans="1:10" s="219" customFormat="1" ht="66">
      <c r="A145" s="76" t="s">
        <v>15</v>
      </c>
      <c r="B145" s="77" t="s">
        <v>60</v>
      </c>
      <c r="C145" s="9" t="s">
        <v>7</v>
      </c>
      <c r="D145" s="9">
        <v>100</v>
      </c>
      <c r="E145" s="9">
        <v>100</v>
      </c>
      <c r="F145" s="9">
        <v>100</v>
      </c>
      <c r="G145" s="60">
        <f t="shared" si="14"/>
        <v>100</v>
      </c>
      <c r="H145" s="59"/>
      <c r="I145" s="218"/>
      <c r="J145" s="218"/>
    </row>
    <row r="146" spans="1:10" s="219" customFormat="1" ht="51.75" customHeight="1">
      <c r="A146" s="227" t="s">
        <v>17</v>
      </c>
      <c r="B146" s="78" t="s">
        <v>202</v>
      </c>
      <c r="C146" s="79" t="s">
        <v>7</v>
      </c>
      <c r="D146" s="9">
        <v>0</v>
      </c>
      <c r="E146" s="9">
        <v>100</v>
      </c>
      <c r="F146" s="9">
        <v>100</v>
      </c>
      <c r="G146" s="60">
        <f t="shared" si="14"/>
        <v>100</v>
      </c>
      <c r="H146" s="59"/>
      <c r="I146" s="218"/>
      <c r="J146" s="218"/>
    </row>
    <row r="147" spans="1:10" s="219" customFormat="1" ht="70.5" customHeight="1">
      <c r="A147" s="227" t="s">
        <v>24</v>
      </c>
      <c r="B147" s="78" t="s">
        <v>203</v>
      </c>
      <c r="C147" s="79" t="s">
        <v>7</v>
      </c>
      <c r="D147" s="9">
        <v>0</v>
      </c>
      <c r="E147" s="9">
        <v>100</v>
      </c>
      <c r="F147" s="9">
        <v>100</v>
      </c>
      <c r="G147" s="60">
        <f t="shared" si="14"/>
        <v>100</v>
      </c>
      <c r="H147" s="33"/>
      <c r="I147" s="218"/>
      <c r="J147" s="218"/>
    </row>
    <row r="148" spans="1:10" s="220" customFormat="1" ht="16.5">
      <c r="A148" s="244" t="s">
        <v>204</v>
      </c>
      <c r="B148" s="244"/>
      <c r="C148" s="244"/>
      <c r="D148" s="244"/>
      <c r="E148" s="244"/>
      <c r="F148" s="244"/>
      <c r="G148" s="244"/>
      <c r="H148" s="244"/>
      <c r="I148" s="218"/>
      <c r="J148" s="218"/>
    </row>
    <row r="149" spans="1:10" s="20" customFormat="1" ht="49.5">
      <c r="A149" s="80">
        <v>1</v>
      </c>
      <c r="B149" s="81" t="s">
        <v>205</v>
      </c>
      <c r="C149" s="80" t="s">
        <v>7</v>
      </c>
      <c r="D149" s="80">
        <v>80</v>
      </c>
      <c r="E149" s="80">
        <v>100</v>
      </c>
      <c r="F149" s="206">
        <v>100</v>
      </c>
      <c r="G149" s="60">
        <f t="shared" ref="G149:G160" si="15">F149/E149*100</f>
        <v>100</v>
      </c>
      <c r="H149" s="9"/>
      <c r="I149" s="98"/>
      <c r="J149" s="98"/>
    </row>
    <row r="150" spans="1:10" s="20" customFormat="1" ht="384" customHeight="1">
      <c r="A150" s="80">
        <v>2</v>
      </c>
      <c r="B150" s="81" t="s">
        <v>206</v>
      </c>
      <c r="C150" s="206" t="s">
        <v>61</v>
      </c>
      <c r="D150" s="82" t="s">
        <v>207</v>
      </c>
      <c r="E150" s="82">
        <v>255.3</v>
      </c>
      <c r="F150" s="60">
        <v>172.75</v>
      </c>
      <c r="G150" s="60">
        <f>F150/E150*100</f>
        <v>67.665491578535054</v>
      </c>
      <c r="H150" s="204" t="s">
        <v>354</v>
      </c>
      <c r="J150" s="98"/>
    </row>
    <row r="151" spans="1:10" s="20" customFormat="1" ht="56.25" customHeight="1">
      <c r="A151" s="80">
        <v>3</v>
      </c>
      <c r="B151" s="81" t="s">
        <v>63</v>
      </c>
      <c r="C151" s="80" t="s">
        <v>61</v>
      </c>
      <c r="D151" s="83">
        <v>10078.1</v>
      </c>
      <c r="E151" s="84">
        <v>10785.3</v>
      </c>
      <c r="F151" s="84">
        <v>12474.1</v>
      </c>
      <c r="G151" s="60">
        <f>F151/E151*100</f>
        <v>115.65834979091913</v>
      </c>
      <c r="H151" s="59"/>
      <c r="I151" s="98"/>
      <c r="J151" s="98"/>
    </row>
    <row r="152" spans="1:10" s="20" customFormat="1" ht="93" customHeight="1">
      <c r="A152" s="80">
        <v>4</v>
      </c>
      <c r="B152" s="81" t="s">
        <v>208</v>
      </c>
      <c r="C152" s="80" t="s">
        <v>7</v>
      </c>
      <c r="D152" s="80">
        <v>99</v>
      </c>
      <c r="E152" s="80">
        <v>95</v>
      </c>
      <c r="F152" s="206">
        <v>99</v>
      </c>
      <c r="G152" s="60">
        <f t="shared" si="15"/>
        <v>104.21052631578947</v>
      </c>
      <c r="H152" s="59"/>
      <c r="I152" s="98"/>
      <c r="J152" s="98"/>
    </row>
    <row r="153" spans="1:10" s="20" customFormat="1" ht="115.5">
      <c r="A153" s="80">
        <v>5</v>
      </c>
      <c r="B153" s="81" t="s">
        <v>209</v>
      </c>
      <c r="C153" s="80" t="s">
        <v>62</v>
      </c>
      <c r="D153" s="80">
        <v>3.93</v>
      </c>
      <c r="E153" s="80">
        <v>15</v>
      </c>
      <c r="F153" s="206">
        <v>5.9</v>
      </c>
      <c r="G153" s="60" t="s">
        <v>217</v>
      </c>
      <c r="H153" s="59"/>
      <c r="I153" s="211">
        <f>E153/F153*100</f>
        <v>254.23728813559322</v>
      </c>
      <c r="J153" s="98"/>
    </row>
    <row r="154" spans="1:10" s="20" customFormat="1" ht="132">
      <c r="A154" s="80">
        <v>6</v>
      </c>
      <c r="B154" s="81" t="s">
        <v>210</v>
      </c>
      <c r="C154" s="80" t="s">
        <v>211</v>
      </c>
      <c r="D154" s="80">
        <v>1.5</v>
      </c>
      <c r="E154" s="206">
        <v>3</v>
      </c>
      <c r="F154" s="84">
        <v>3</v>
      </c>
      <c r="G154" s="60">
        <f t="shared" si="15"/>
        <v>100</v>
      </c>
      <c r="H154" s="59"/>
      <c r="I154" s="98"/>
      <c r="J154" s="98"/>
    </row>
    <row r="155" spans="1:10" s="20" customFormat="1" ht="198">
      <c r="A155" s="80">
        <v>7</v>
      </c>
      <c r="B155" s="85" t="s">
        <v>212</v>
      </c>
      <c r="C155" s="86" t="s">
        <v>10</v>
      </c>
      <c r="D155" s="86">
        <v>296.7</v>
      </c>
      <c r="E155" s="87">
        <v>296.89999999999998</v>
      </c>
      <c r="F155" s="206">
        <v>253.4</v>
      </c>
      <c r="G155" s="60">
        <f>F155/E155*100</f>
        <v>85.348602222970698</v>
      </c>
      <c r="H155" s="8" t="s">
        <v>394</v>
      </c>
      <c r="I155" s="98"/>
      <c r="J155" s="98"/>
    </row>
    <row r="156" spans="1:10" s="20" customFormat="1" ht="197.25" customHeight="1">
      <c r="A156" s="80">
        <v>8</v>
      </c>
      <c r="B156" s="81" t="s">
        <v>213</v>
      </c>
      <c r="C156" s="86" t="s">
        <v>7</v>
      </c>
      <c r="D156" s="86">
        <v>17.399999999999999</v>
      </c>
      <c r="E156" s="87">
        <v>16.5</v>
      </c>
      <c r="F156" s="206">
        <v>13.1</v>
      </c>
      <c r="G156" s="60">
        <f>F156/E156*100</f>
        <v>79.393939393939391</v>
      </c>
      <c r="H156" s="8" t="s">
        <v>355</v>
      </c>
      <c r="I156" s="98"/>
      <c r="J156" s="98"/>
    </row>
    <row r="157" spans="1:10" s="20" customFormat="1" ht="82.5">
      <c r="A157" s="80">
        <v>9</v>
      </c>
      <c r="B157" s="85" t="s">
        <v>64</v>
      </c>
      <c r="C157" s="86" t="s">
        <v>10</v>
      </c>
      <c r="D157" s="88">
        <v>1487</v>
      </c>
      <c r="E157" s="90">
        <v>1473</v>
      </c>
      <c r="F157" s="90">
        <v>1227</v>
      </c>
      <c r="G157" s="60">
        <f>F157/E157*100</f>
        <v>83.299389002036662</v>
      </c>
      <c r="H157" s="8" t="s">
        <v>356</v>
      </c>
      <c r="I157" s="98"/>
      <c r="J157" s="98"/>
    </row>
    <row r="158" spans="1:10" s="20" customFormat="1" ht="49.5">
      <c r="A158" s="86">
        <v>10</v>
      </c>
      <c r="B158" s="89" t="s">
        <v>214</v>
      </c>
      <c r="C158" s="86" t="s">
        <v>10</v>
      </c>
      <c r="D158" s="86">
        <v>43</v>
      </c>
      <c r="E158" s="86">
        <v>49</v>
      </c>
      <c r="F158" s="64">
        <v>54</v>
      </c>
      <c r="G158" s="60">
        <f>F158/E158*100</f>
        <v>110.20408163265304</v>
      </c>
      <c r="H158" s="59"/>
      <c r="I158" s="98"/>
      <c r="J158" s="98"/>
    </row>
    <row r="159" spans="1:10" s="20" customFormat="1" ht="72" customHeight="1">
      <c r="A159" s="86">
        <v>11</v>
      </c>
      <c r="B159" s="81" t="s">
        <v>215</v>
      </c>
      <c r="C159" s="86" t="s">
        <v>10</v>
      </c>
      <c r="D159" s="86">
        <v>24</v>
      </c>
      <c r="E159" s="86">
        <v>24</v>
      </c>
      <c r="F159" s="64">
        <v>24</v>
      </c>
      <c r="G159" s="60">
        <f t="shared" si="15"/>
        <v>100</v>
      </c>
      <c r="H159" s="59"/>
      <c r="I159" s="98"/>
      <c r="J159" s="98"/>
    </row>
    <row r="160" spans="1:10" s="20" customFormat="1" ht="60.75" customHeight="1">
      <c r="A160" s="86">
        <v>12</v>
      </c>
      <c r="B160" s="81" t="s">
        <v>216</v>
      </c>
      <c r="C160" s="86" t="s">
        <v>7</v>
      </c>
      <c r="D160" s="86">
        <v>11.3</v>
      </c>
      <c r="E160" s="87">
        <v>9.5</v>
      </c>
      <c r="F160" s="206">
        <v>10.5</v>
      </c>
      <c r="G160" s="60">
        <f t="shared" si="15"/>
        <v>110.5263157894737</v>
      </c>
      <c r="H160" s="59"/>
      <c r="I160" s="98">
        <f>(G149+G150+G151+I153+G154+G155+G156+G157+G158+G159+G160)/12</f>
        <v>100.52778812884343</v>
      </c>
      <c r="J160" s="98"/>
    </row>
    <row r="161" spans="1:10" s="225" customFormat="1" ht="36" customHeight="1">
      <c r="A161" s="244" t="s">
        <v>158</v>
      </c>
      <c r="B161" s="244"/>
      <c r="C161" s="244"/>
      <c r="D161" s="244"/>
      <c r="E161" s="244"/>
      <c r="F161" s="244"/>
      <c r="G161" s="244"/>
      <c r="H161" s="244"/>
      <c r="I161" s="223"/>
      <c r="J161" s="223"/>
    </row>
    <row r="162" spans="1:10" s="225" customFormat="1" ht="78.75" customHeight="1">
      <c r="A162" s="206" t="s">
        <v>8</v>
      </c>
      <c r="B162" s="47" t="s">
        <v>68</v>
      </c>
      <c r="C162" s="21" t="s">
        <v>44</v>
      </c>
      <c r="D162" s="21">
        <f>8.25-0.93</f>
        <v>7.32</v>
      </c>
      <c r="E162" s="21">
        <v>0.49</v>
      </c>
      <c r="F162" s="48">
        <v>0.49000000000000005</v>
      </c>
      <c r="G162" s="60">
        <f>F162/E162*100</f>
        <v>100.00000000000003</v>
      </c>
      <c r="H162" s="228"/>
      <c r="I162" s="223">
        <v>0.6</v>
      </c>
      <c r="J162" s="223"/>
    </row>
    <row r="163" spans="1:10" s="225" customFormat="1" ht="69" customHeight="1">
      <c r="A163" s="206" t="s">
        <v>11</v>
      </c>
      <c r="B163" s="47" t="s">
        <v>69</v>
      </c>
      <c r="C163" s="21" t="s">
        <v>44</v>
      </c>
      <c r="D163" s="21">
        <f>2.05-0.96</f>
        <v>1.0899999999999999</v>
      </c>
      <c r="E163" s="21">
        <v>0.49</v>
      </c>
      <c r="F163" s="48">
        <v>0.49000000000000005</v>
      </c>
      <c r="G163" s="60">
        <f>F163/E163*100</f>
        <v>100.00000000000003</v>
      </c>
      <c r="H163" s="8"/>
      <c r="I163" s="223"/>
      <c r="J163" s="223"/>
    </row>
    <row r="164" spans="1:10" s="225" customFormat="1" ht="153" customHeight="1">
      <c r="A164" s="206" t="s">
        <v>15</v>
      </c>
      <c r="B164" s="27" t="s">
        <v>159</v>
      </c>
      <c r="C164" s="21" t="s">
        <v>66</v>
      </c>
      <c r="D164" s="21">
        <f>23+14</f>
        <v>37</v>
      </c>
      <c r="E164" s="21">
        <v>30</v>
      </c>
      <c r="F164" s="21">
        <v>20</v>
      </c>
      <c r="G164" s="60">
        <f t="shared" ref="G164" si="16">F164/E164*100</f>
        <v>66.666666666666657</v>
      </c>
      <c r="H164" s="43" t="s">
        <v>161</v>
      </c>
      <c r="I164" s="223"/>
      <c r="J164" s="223"/>
    </row>
    <row r="165" spans="1:10" s="225" customFormat="1" ht="258" customHeight="1">
      <c r="A165" s="206" t="s">
        <v>369</v>
      </c>
      <c r="B165" s="205" t="s">
        <v>160</v>
      </c>
      <c r="C165" s="21" t="s">
        <v>135</v>
      </c>
      <c r="D165" s="21" t="s">
        <v>65</v>
      </c>
      <c r="E165" s="21">
        <v>2</v>
      </c>
      <c r="F165" s="10">
        <v>0</v>
      </c>
      <c r="G165" s="60">
        <f>F165/E165*100</f>
        <v>0</v>
      </c>
      <c r="H165" s="46" t="s">
        <v>395</v>
      </c>
      <c r="I165" s="223"/>
      <c r="J165" s="223"/>
    </row>
    <row r="166" spans="1:10" s="220" customFormat="1" ht="24.75" customHeight="1">
      <c r="A166" s="244" t="s">
        <v>162</v>
      </c>
      <c r="B166" s="247"/>
      <c r="C166" s="247"/>
      <c r="D166" s="247"/>
      <c r="E166" s="247"/>
      <c r="F166" s="247"/>
      <c r="G166" s="247"/>
      <c r="H166" s="247"/>
      <c r="I166" s="218"/>
      <c r="J166" s="218"/>
    </row>
    <row r="167" spans="1:10" s="220" customFormat="1" ht="57" customHeight="1">
      <c r="A167" s="206" t="s">
        <v>8</v>
      </c>
      <c r="B167" s="207" t="s">
        <v>70</v>
      </c>
      <c r="C167" s="49" t="s">
        <v>71</v>
      </c>
      <c r="D167" s="49">
        <v>8</v>
      </c>
      <c r="E167" s="50">
        <v>8</v>
      </c>
      <c r="F167" s="50">
        <v>8</v>
      </c>
      <c r="G167" s="60">
        <f t="shared" ref="G167:G172" si="17">F167/E167*100</f>
        <v>100</v>
      </c>
      <c r="H167" s="50"/>
      <c r="I167" s="218"/>
      <c r="J167" s="218"/>
    </row>
    <row r="168" spans="1:10" s="220" customFormat="1" ht="156" customHeight="1">
      <c r="A168" s="206" t="s">
        <v>370</v>
      </c>
      <c r="B168" s="207" t="s">
        <v>164</v>
      </c>
      <c r="C168" s="49" t="s">
        <v>163</v>
      </c>
      <c r="D168" s="50">
        <v>24.402000000000001</v>
      </c>
      <c r="E168" s="50">
        <v>2.4340000000000002</v>
      </c>
      <c r="F168" s="50">
        <v>2.4340000000000002</v>
      </c>
      <c r="G168" s="60">
        <v>100</v>
      </c>
      <c r="H168" s="55" t="s">
        <v>371</v>
      </c>
      <c r="I168" s="218"/>
      <c r="J168" s="218"/>
    </row>
    <row r="169" spans="1:10" s="220" customFormat="1" ht="185.25" customHeight="1">
      <c r="A169" s="206" t="s">
        <v>15</v>
      </c>
      <c r="B169" s="43" t="s">
        <v>165</v>
      </c>
      <c r="C169" s="50" t="s">
        <v>163</v>
      </c>
      <c r="D169" s="50">
        <v>104.25700000000001</v>
      </c>
      <c r="E169" s="50">
        <v>104.25700000000001</v>
      </c>
      <c r="F169" s="50">
        <v>104.25700000000001</v>
      </c>
      <c r="G169" s="60">
        <f t="shared" si="17"/>
        <v>100</v>
      </c>
      <c r="H169" s="4" t="s">
        <v>396</v>
      </c>
      <c r="I169" s="218"/>
      <c r="J169" s="218"/>
    </row>
    <row r="170" spans="1:10" s="220" customFormat="1" ht="91.5" customHeight="1">
      <c r="A170" s="206" t="s">
        <v>17</v>
      </c>
      <c r="B170" s="43" t="s">
        <v>397</v>
      </c>
      <c r="C170" s="50" t="s">
        <v>40</v>
      </c>
      <c r="D170" s="50">
        <v>34</v>
      </c>
      <c r="E170" s="50">
        <v>34</v>
      </c>
      <c r="F170" s="50">
        <v>37</v>
      </c>
      <c r="G170" s="60">
        <f t="shared" si="17"/>
        <v>108.8235294117647</v>
      </c>
      <c r="H170" s="50"/>
      <c r="I170" s="218"/>
      <c r="J170" s="218"/>
    </row>
    <row r="171" spans="1:10" s="220" customFormat="1" ht="128.25" customHeight="1">
      <c r="A171" s="206" t="s">
        <v>24</v>
      </c>
      <c r="B171" s="43" t="s">
        <v>166</v>
      </c>
      <c r="C171" s="50" t="s">
        <v>40</v>
      </c>
      <c r="D171" s="50" t="s">
        <v>42</v>
      </c>
      <c r="E171" s="50">
        <v>3</v>
      </c>
      <c r="F171" s="50">
        <v>3</v>
      </c>
      <c r="G171" s="60">
        <f t="shared" si="17"/>
        <v>100</v>
      </c>
      <c r="H171" s="56" t="s">
        <v>398</v>
      </c>
      <c r="I171" s="218"/>
      <c r="J171" s="218"/>
    </row>
    <row r="172" spans="1:10" s="220" customFormat="1" ht="102" customHeight="1">
      <c r="A172" s="206">
        <v>6</v>
      </c>
      <c r="B172" s="43" t="s">
        <v>167</v>
      </c>
      <c r="C172" s="50" t="s">
        <v>40</v>
      </c>
      <c r="D172" s="50" t="s">
        <v>42</v>
      </c>
      <c r="E172" s="50">
        <v>4</v>
      </c>
      <c r="F172" s="50">
        <v>4</v>
      </c>
      <c r="G172" s="60">
        <f t="shared" si="17"/>
        <v>100</v>
      </c>
      <c r="H172" s="56" t="s">
        <v>175</v>
      </c>
      <c r="I172" s="218"/>
      <c r="J172" s="218"/>
    </row>
    <row r="173" spans="1:10" s="220" customFormat="1" ht="37.5" customHeight="1">
      <c r="A173" s="206">
        <v>7</v>
      </c>
      <c r="B173" s="248" t="s">
        <v>168</v>
      </c>
      <c r="C173" s="21" t="s">
        <v>107</v>
      </c>
      <c r="D173" s="52">
        <v>57973</v>
      </c>
      <c r="E173" s="53">
        <v>5373</v>
      </c>
      <c r="F173" s="53">
        <v>5373</v>
      </c>
      <c r="G173" s="60">
        <f>F173/E173*100</f>
        <v>100</v>
      </c>
      <c r="H173" s="249" t="s">
        <v>176</v>
      </c>
      <c r="I173" s="218"/>
      <c r="J173" s="218"/>
    </row>
    <row r="174" spans="1:10" s="220" customFormat="1" ht="178.5" customHeight="1">
      <c r="A174" s="206">
        <v>8</v>
      </c>
      <c r="B174" s="248"/>
      <c r="C174" s="49" t="s">
        <v>163</v>
      </c>
      <c r="D174" s="54">
        <v>2.33</v>
      </c>
      <c r="E174" s="51">
        <v>0.42699999999999999</v>
      </c>
      <c r="F174" s="50">
        <v>0.42699999999999999</v>
      </c>
      <c r="G174" s="60" t="s">
        <v>406</v>
      </c>
      <c r="H174" s="250"/>
      <c r="I174" s="218"/>
      <c r="J174" s="218"/>
    </row>
    <row r="175" spans="1:10" s="220" customFormat="1" ht="66.75" customHeight="1">
      <c r="A175" s="206">
        <v>9</v>
      </c>
      <c r="B175" s="43" t="s">
        <v>169</v>
      </c>
      <c r="C175" s="50" t="s">
        <v>22</v>
      </c>
      <c r="D175" s="50" t="s">
        <v>65</v>
      </c>
      <c r="E175" s="50">
        <v>1</v>
      </c>
      <c r="F175" s="50">
        <v>1</v>
      </c>
      <c r="G175" s="60">
        <f t="shared" ref="G175:G180" si="18">F175/E175*100</f>
        <v>100</v>
      </c>
      <c r="H175" s="206"/>
      <c r="I175" s="218"/>
      <c r="J175" s="218"/>
    </row>
    <row r="176" spans="1:10" s="220" customFormat="1" ht="87.75" customHeight="1">
      <c r="A176" s="206">
        <v>10</v>
      </c>
      <c r="B176" s="43" t="s">
        <v>170</v>
      </c>
      <c r="C176" s="40" t="s">
        <v>135</v>
      </c>
      <c r="D176" s="50" t="s">
        <v>42</v>
      </c>
      <c r="E176" s="50">
        <v>1</v>
      </c>
      <c r="F176" s="50">
        <v>1</v>
      </c>
      <c r="G176" s="60">
        <f t="shared" si="18"/>
        <v>100</v>
      </c>
      <c r="H176" s="213" t="s">
        <v>177</v>
      </c>
      <c r="I176" s="218"/>
      <c r="J176" s="218"/>
    </row>
    <row r="177" spans="1:10" s="220" customFormat="1" ht="150.75" customHeight="1">
      <c r="A177" s="206">
        <v>11</v>
      </c>
      <c r="B177" s="43" t="s">
        <v>171</v>
      </c>
      <c r="C177" s="40" t="s">
        <v>135</v>
      </c>
      <c r="D177" s="50" t="s">
        <v>42</v>
      </c>
      <c r="E177" s="50">
        <v>1</v>
      </c>
      <c r="F177" s="50" t="s">
        <v>65</v>
      </c>
      <c r="G177" s="60">
        <v>0</v>
      </c>
      <c r="H177" s="4" t="s">
        <v>399</v>
      </c>
      <c r="I177" s="218"/>
      <c r="J177" s="218"/>
    </row>
    <row r="178" spans="1:10" s="220" customFormat="1" ht="123" customHeight="1">
      <c r="A178" s="206">
        <v>12</v>
      </c>
      <c r="B178" s="43" t="s">
        <v>172</v>
      </c>
      <c r="C178" s="40" t="s">
        <v>135</v>
      </c>
      <c r="D178" s="50" t="s">
        <v>42</v>
      </c>
      <c r="E178" s="50">
        <v>1</v>
      </c>
      <c r="F178" s="50">
        <v>1</v>
      </c>
      <c r="G178" s="60">
        <f t="shared" si="18"/>
        <v>100</v>
      </c>
      <c r="H178" s="206"/>
      <c r="I178" s="218"/>
      <c r="J178" s="218"/>
    </row>
    <row r="179" spans="1:10" s="220" customFormat="1" ht="91.5" customHeight="1">
      <c r="A179" s="206">
        <v>13</v>
      </c>
      <c r="B179" s="207" t="s">
        <v>173</v>
      </c>
      <c r="C179" s="24" t="s">
        <v>57</v>
      </c>
      <c r="D179" s="49">
        <v>91.92</v>
      </c>
      <c r="E179" s="49">
        <v>87.84</v>
      </c>
      <c r="F179" s="49">
        <v>87.84</v>
      </c>
      <c r="G179" s="60">
        <f t="shared" si="18"/>
        <v>100</v>
      </c>
      <c r="H179" s="4" t="s">
        <v>178</v>
      </c>
      <c r="I179" s="218"/>
      <c r="J179" s="218"/>
    </row>
    <row r="180" spans="1:10" s="220" customFormat="1" ht="91.5" customHeight="1">
      <c r="A180" s="206">
        <v>14</v>
      </c>
      <c r="B180" s="207" t="s">
        <v>174</v>
      </c>
      <c r="C180" s="24" t="s">
        <v>10</v>
      </c>
      <c r="D180" s="49" t="s">
        <v>42</v>
      </c>
      <c r="E180" s="49">
        <v>12</v>
      </c>
      <c r="F180" s="49">
        <v>12</v>
      </c>
      <c r="G180" s="60">
        <f t="shared" si="18"/>
        <v>100</v>
      </c>
      <c r="H180" s="206"/>
      <c r="I180" s="218"/>
      <c r="J180" s="218"/>
    </row>
    <row r="181" spans="1:10" s="219" customFormat="1" ht="23.25" customHeight="1">
      <c r="A181" s="244" t="s">
        <v>218</v>
      </c>
      <c r="B181" s="244"/>
      <c r="C181" s="244"/>
      <c r="D181" s="244"/>
      <c r="E181" s="244"/>
      <c r="F181" s="244"/>
      <c r="G181" s="244"/>
      <c r="H181" s="244"/>
      <c r="I181" s="218"/>
      <c r="J181" s="218"/>
    </row>
    <row r="182" spans="1:10" s="219" customFormat="1" ht="247.5">
      <c r="A182" s="101" t="s">
        <v>8</v>
      </c>
      <c r="B182" s="102" t="s">
        <v>219</v>
      </c>
      <c r="C182" s="101" t="s">
        <v>7</v>
      </c>
      <c r="D182" s="101">
        <v>113.4</v>
      </c>
      <c r="E182" s="101">
        <v>100</v>
      </c>
      <c r="F182" s="101">
        <v>158.49</v>
      </c>
      <c r="G182" s="60">
        <f>F182/E182*100</f>
        <v>158.49</v>
      </c>
      <c r="H182" s="103" t="s">
        <v>225</v>
      </c>
      <c r="I182" s="218">
        <f>(G182+G183+G184+G185)/4</f>
        <v>115.23045454545455</v>
      </c>
      <c r="J182" s="218"/>
    </row>
    <row r="183" spans="1:10" s="219" customFormat="1" ht="49.5">
      <c r="A183" s="104" t="s">
        <v>11</v>
      </c>
      <c r="B183" s="102" t="s">
        <v>220</v>
      </c>
      <c r="C183" s="101" t="s">
        <v>221</v>
      </c>
      <c r="D183" s="101">
        <v>100</v>
      </c>
      <c r="E183" s="101">
        <v>100</v>
      </c>
      <c r="F183" s="101">
        <v>100</v>
      </c>
      <c r="G183" s="60">
        <f>F183/E183*100</f>
        <v>100</v>
      </c>
      <c r="H183" s="105" t="s">
        <v>400</v>
      </c>
      <c r="I183" s="218"/>
      <c r="J183" s="218"/>
    </row>
    <row r="184" spans="1:10" s="219" customFormat="1" ht="66">
      <c r="A184" s="104" t="s">
        <v>15</v>
      </c>
      <c r="B184" s="102" t="s">
        <v>401</v>
      </c>
      <c r="C184" s="101" t="s">
        <v>221</v>
      </c>
      <c r="D184" s="101">
        <v>100</v>
      </c>
      <c r="E184" s="101">
        <v>100</v>
      </c>
      <c r="F184" s="101">
        <v>100</v>
      </c>
      <c r="G184" s="60">
        <f t="shared" ref="G184:G185" si="19">F184/E184*100</f>
        <v>100</v>
      </c>
      <c r="H184" s="106" t="s">
        <v>223</v>
      </c>
      <c r="I184" s="218"/>
      <c r="J184" s="218"/>
    </row>
    <row r="185" spans="1:10" s="219" customFormat="1" ht="81.75" customHeight="1">
      <c r="A185" s="104" t="s">
        <v>17</v>
      </c>
      <c r="B185" s="102" t="s">
        <v>222</v>
      </c>
      <c r="C185" s="101" t="s">
        <v>26</v>
      </c>
      <c r="D185" s="53">
        <v>4497</v>
      </c>
      <c r="E185" s="53">
        <v>4400</v>
      </c>
      <c r="F185" s="101">
        <v>4507</v>
      </c>
      <c r="G185" s="60">
        <f t="shared" si="19"/>
        <v>102.43181818181819</v>
      </c>
      <c r="H185" s="105" t="s">
        <v>224</v>
      </c>
      <c r="I185" s="218"/>
      <c r="J185" s="218"/>
    </row>
    <row r="186" spans="1:10" s="219" customFormat="1" ht="19.5" customHeight="1">
      <c r="A186" s="244" t="s">
        <v>248</v>
      </c>
      <c r="B186" s="244"/>
      <c r="C186" s="244"/>
      <c r="D186" s="244"/>
      <c r="E186" s="244"/>
      <c r="F186" s="244"/>
      <c r="G186" s="244"/>
      <c r="H186" s="244"/>
      <c r="I186" s="218"/>
      <c r="J186" s="218"/>
    </row>
    <row r="187" spans="1:10" s="219" customFormat="1" ht="60.75" customHeight="1">
      <c r="A187" s="9" t="s">
        <v>8</v>
      </c>
      <c r="B187" s="108" t="s">
        <v>402</v>
      </c>
      <c r="C187" s="109" t="s">
        <v>40</v>
      </c>
      <c r="D187" s="109">
        <v>55</v>
      </c>
      <c r="E187" s="109">
        <v>32</v>
      </c>
      <c r="F187" s="10">
        <v>24</v>
      </c>
      <c r="G187" s="60">
        <f t="shared" ref="G187:G201" si="20">F187/E187*100</f>
        <v>75</v>
      </c>
      <c r="H187" s="249" t="s">
        <v>403</v>
      </c>
      <c r="I187" s="218">
        <f>(G187+G188+I189+G191+G190+G192+G193+G194+G195+G196+G197+G198+G200+G202+I205+I206)/16</f>
        <v>373.38287075269767</v>
      </c>
      <c r="J187" s="218"/>
    </row>
    <row r="188" spans="1:10" s="219" customFormat="1" ht="66">
      <c r="A188" s="91" t="s">
        <v>11</v>
      </c>
      <c r="B188" s="110" t="s">
        <v>72</v>
      </c>
      <c r="C188" s="91" t="s">
        <v>40</v>
      </c>
      <c r="D188" s="91">
        <v>45</v>
      </c>
      <c r="E188" s="91">
        <v>28</v>
      </c>
      <c r="F188" s="10">
        <v>16</v>
      </c>
      <c r="G188" s="60">
        <f t="shared" si="20"/>
        <v>57.142857142857139</v>
      </c>
      <c r="H188" s="250"/>
      <c r="I188" s="218"/>
      <c r="J188" s="218"/>
    </row>
    <row r="189" spans="1:10" s="219" customFormat="1" ht="66">
      <c r="A189" s="91" t="s">
        <v>15</v>
      </c>
      <c r="B189" s="110" t="s">
        <v>73</v>
      </c>
      <c r="C189" s="91" t="s">
        <v>74</v>
      </c>
      <c r="D189" s="91">
        <v>286.70999999999998</v>
      </c>
      <c r="E189" s="91">
        <v>50</v>
      </c>
      <c r="F189" s="10">
        <v>182.35</v>
      </c>
      <c r="G189" s="60" t="s">
        <v>227</v>
      </c>
      <c r="H189" s="19"/>
      <c r="I189" s="218">
        <f>F189/E189*100</f>
        <v>364.7</v>
      </c>
      <c r="J189" s="218"/>
    </row>
    <row r="190" spans="1:10" s="219" customFormat="1" ht="99.75" customHeight="1">
      <c r="A190" s="91" t="s">
        <v>17</v>
      </c>
      <c r="B190" s="107" t="s">
        <v>75</v>
      </c>
      <c r="C190" s="91" t="s">
        <v>76</v>
      </c>
      <c r="D190" s="91">
        <v>21.81</v>
      </c>
      <c r="E190" s="91">
        <v>21</v>
      </c>
      <c r="F190" s="10">
        <v>5.76</v>
      </c>
      <c r="G190" s="60">
        <f t="shared" si="20"/>
        <v>27.428571428571431</v>
      </c>
      <c r="H190" s="4" t="s">
        <v>403</v>
      </c>
      <c r="I190" s="218"/>
      <c r="J190" s="218"/>
    </row>
    <row r="191" spans="1:10" s="219" customFormat="1" ht="82.5">
      <c r="A191" s="91" t="s">
        <v>24</v>
      </c>
      <c r="B191" s="56" t="s">
        <v>228</v>
      </c>
      <c r="C191" s="91" t="s">
        <v>40</v>
      </c>
      <c r="D191" s="91" t="s">
        <v>67</v>
      </c>
      <c r="E191" s="91">
        <v>5</v>
      </c>
      <c r="F191" s="10">
        <v>5</v>
      </c>
      <c r="G191" s="60">
        <f>E191/F191*100</f>
        <v>100</v>
      </c>
      <c r="H191" s="19"/>
      <c r="I191" s="218"/>
      <c r="J191" s="218"/>
    </row>
    <row r="192" spans="1:10" s="219" customFormat="1" ht="82.5">
      <c r="A192" s="91" t="s">
        <v>33</v>
      </c>
      <c r="B192" s="111" t="s">
        <v>229</v>
      </c>
      <c r="C192" s="91" t="s">
        <v>77</v>
      </c>
      <c r="D192" s="91" t="s">
        <v>67</v>
      </c>
      <c r="E192" s="91">
        <v>44</v>
      </c>
      <c r="F192" s="10">
        <v>44</v>
      </c>
      <c r="G192" s="60">
        <f>E192/F192*100</f>
        <v>100</v>
      </c>
      <c r="H192" s="19"/>
      <c r="I192" s="218"/>
      <c r="J192" s="218"/>
    </row>
    <row r="193" spans="1:10" s="219" customFormat="1" ht="82.5">
      <c r="A193" s="91" t="s">
        <v>34</v>
      </c>
      <c r="B193" s="56" t="s">
        <v>230</v>
      </c>
      <c r="C193" s="91" t="s">
        <v>40</v>
      </c>
      <c r="D193" s="91" t="s">
        <v>67</v>
      </c>
      <c r="E193" s="109">
        <v>5</v>
      </c>
      <c r="F193" s="10">
        <v>5</v>
      </c>
      <c r="G193" s="60">
        <f t="shared" si="20"/>
        <v>100</v>
      </c>
      <c r="H193" s="18"/>
      <c r="I193" s="218"/>
      <c r="J193" s="218"/>
    </row>
    <row r="194" spans="1:10" s="219" customFormat="1" ht="82.5">
      <c r="A194" s="91" t="s">
        <v>35</v>
      </c>
      <c r="B194" s="111" t="s">
        <v>231</v>
      </c>
      <c r="C194" s="91" t="s">
        <v>77</v>
      </c>
      <c r="D194" s="91" t="s">
        <v>67</v>
      </c>
      <c r="E194" s="109">
        <v>54</v>
      </c>
      <c r="F194" s="10">
        <v>54</v>
      </c>
      <c r="G194" s="60">
        <f t="shared" si="20"/>
        <v>100</v>
      </c>
      <c r="H194" s="59"/>
      <c r="I194" s="218"/>
      <c r="J194" s="218"/>
    </row>
    <row r="195" spans="1:10" s="219" customFormat="1" ht="49.5">
      <c r="A195" s="131" t="s">
        <v>36</v>
      </c>
      <c r="B195" s="112" t="s">
        <v>232</v>
      </c>
      <c r="C195" s="113" t="s">
        <v>107</v>
      </c>
      <c r="D195" s="91">
        <v>16.600000000000001</v>
      </c>
      <c r="E195" s="91">
        <v>16.600000000000001</v>
      </c>
      <c r="F195" s="10">
        <v>16</v>
      </c>
      <c r="G195" s="60">
        <f t="shared" si="20"/>
        <v>96.385542168674689</v>
      </c>
      <c r="H195" s="4" t="s">
        <v>360</v>
      </c>
      <c r="I195" s="226">
        <f>1066/66.619</f>
        <v>16.001441030336689</v>
      </c>
      <c r="J195" s="218"/>
    </row>
    <row r="196" spans="1:10" s="219" customFormat="1" ht="82.5">
      <c r="A196" s="131" t="s">
        <v>37</v>
      </c>
      <c r="B196" s="112" t="s">
        <v>233</v>
      </c>
      <c r="C196" s="113" t="s">
        <v>7</v>
      </c>
      <c r="D196" s="114">
        <v>2.11</v>
      </c>
      <c r="E196" s="91">
        <v>2.33</v>
      </c>
      <c r="F196" s="134">
        <v>0.54</v>
      </c>
      <c r="G196" s="60">
        <f>F196/E196*100</f>
        <v>23.175965665236053</v>
      </c>
      <c r="H196" s="45" t="s">
        <v>403</v>
      </c>
      <c r="I196" s="229">
        <v>0.54</v>
      </c>
      <c r="J196" s="218"/>
    </row>
    <row r="197" spans="1:10" s="219" customFormat="1" ht="49.5">
      <c r="A197" s="91" t="s">
        <v>45</v>
      </c>
      <c r="B197" s="115" t="s">
        <v>78</v>
      </c>
      <c r="C197" s="116" t="s">
        <v>79</v>
      </c>
      <c r="D197" s="91">
        <v>11</v>
      </c>
      <c r="E197" s="91">
        <v>6</v>
      </c>
      <c r="F197" s="10">
        <v>8</v>
      </c>
      <c r="G197" s="60">
        <f t="shared" si="20"/>
        <v>133.33333333333331</v>
      </c>
      <c r="H197" s="44" t="s">
        <v>404</v>
      </c>
      <c r="I197" s="218"/>
      <c r="J197" s="218"/>
    </row>
    <row r="198" spans="1:10" s="219" customFormat="1" ht="82.5">
      <c r="A198" s="131" t="s">
        <v>46</v>
      </c>
      <c r="B198" s="117" t="s">
        <v>234</v>
      </c>
      <c r="C198" s="101" t="s">
        <v>28</v>
      </c>
      <c r="D198" s="113">
        <v>33</v>
      </c>
      <c r="E198" s="91">
        <v>20</v>
      </c>
      <c r="F198" s="10">
        <v>13</v>
      </c>
      <c r="G198" s="60">
        <f t="shared" si="20"/>
        <v>65</v>
      </c>
      <c r="H198" s="44" t="s">
        <v>361</v>
      </c>
      <c r="I198" s="218"/>
      <c r="J198" s="218"/>
    </row>
    <row r="199" spans="1:10" s="219" customFormat="1" ht="148.5">
      <c r="A199" s="91" t="s">
        <v>235</v>
      </c>
      <c r="B199" s="115" t="s">
        <v>236</v>
      </c>
      <c r="C199" s="118" t="s">
        <v>7</v>
      </c>
      <c r="D199" s="116">
        <v>18.2</v>
      </c>
      <c r="E199" s="116">
        <v>10</v>
      </c>
      <c r="F199" s="10">
        <v>26.32</v>
      </c>
      <c r="G199" s="60" t="s">
        <v>362</v>
      </c>
      <c r="H199" s="45" t="s">
        <v>405</v>
      </c>
      <c r="I199" s="218"/>
      <c r="J199" s="218"/>
    </row>
    <row r="200" spans="1:10" s="219" customFormat="1" ht="115.5">
      <c r="A200" s="131" t="s">
        <v>47</v>
      </c>
      <c r="B200" s="117" t="s">
        <v>237</v>
      </c>
      <c r="C200" s="101" t="s">
        <v>81</v>
      </c>
      <c r="D200" s="101">
        <v>75</v>
      </c>
      <c r="E200" s="101">
        <v>29</v>
      </c>
      <c r="F200" s="10">
        <v>25</v>
      </c>
      <c r="G200" s="60">
        <f t="shared" si="20"/>
        <v>86.206896551724128</v>
      </c>
      <c r="H200" s="45" t="s">
        <v>357</v>
      </c>
      <c r="I200" s="218"/>
      <c r="J200" s="218"/>
    </row>
    <row r="201" spans="1:10" s="219" customFormat="1" ht="96.75" customHeight="1">
      <c r="A201" s="132" t="s">
        <v>238</v>
      </c>
      <c r="B201" s="119" t="s">
        <v>239</v>
      </c>
      <c r="C201" s="120" t="s">
        <v>7</v>
      </c>
      <c r="D201" s="120">
        <v>6.66</v>
      </c>
      <c r="E201" s="120">
        <v>13.75</v>
      </c>
      <c r="F201" s="233">
        <v>12</v>
      </c>
      <c r="G201" s="240">
        <f t="shared" si="20"/>
        <v>87.272727272727266</v>
      </c>
      <c r="H201" s="234" t="s">
        <v>358</v>
      </c>
      <c r="I201" s="218"/>
      <c r="J201" s="218"/>
    </row>
    <row r="202" spans="1:10" s="219" customFormat="1" ht="127.5" customHeight="1">
      <c r="A202" s="101" t="s">
        <v>48</v>
      </c>
      <c r="B202" s="112" t="s">
        <v>240</v>
      </c>
      <c r="C202" s="101" t="s">
        <v>81</v>
      </c>
      <c r="D202" s="53">
        <v>1649</v>
      </c>
      <c r="E202" s="53" t="s">
        <v>249</v>
      </c>
      <c r="F202" s="90">
        <v>1485</v>
      </c>
      <c r="G202" s="60">
        <f>1528/1485*100</f>
        <v>102.89562289562288</v>
      </c>
      <c r="H202" s="12"/>
      <c r="I202" s="218"/>
      <c r="J202" s="218"/>
    </row>
    <row r="203" spans="1:10" s="219" customFormat="1" ht="49.5">
      <c r="A203" s="235" t="s">
        <v>241</v>
      </c>
      <c r="B203" s="236" t="s">
        <v>82</v>
      </c>
      <c r="C203" s="120" t="s">
        <v>81</v>
      </c>
      <c r="D203" s="121">
        <v>6</v>
      </c>
      <c r="E203" s="122" t="s">
        <v>373</v>
      </c>
      <c r="F203" s="237">
        <v>4</v>
      </c>
      <c r="G203" s="241" t="s">
        <v>250</v>
      </c>
      <c r="H203" s="238" t="s">
        <v>242</v>
      </c>
      <c r="I203" s="218"/>
      <c r="J203" s="218"/>
    </row>
    <row r="204" spans="1:10" s="219" customFormat="1" ht="99">
      <c r="A204" s="123" t="s">
        <v>243</v>
      </c>
      <c r="B204" s="112" t="s">
        <v>244</v>
      </c>
      <c r="C204" s="101" t="s">
        <v>7</v>
      </c>
      <c r="D204" s="101">
        <v>0.36</v>
      </c>
      <c r="E204" s="124" t="s">
        <v>374</v>
      </c>
      <c r="F204" s="10">
        <v>0.34</v>
      </c>
      <c r="G204" s="60" t="s">
        <v>250</v>
      </c>
      <c r="H204" s="12"/>
      <c r="I204" s="218"/>
      <c r="J204" s="218"/>
    </row>
    <row r="205" spans="1:10" s="219" customFormat="1" ht="60" customHeight="1">
      <c r="A205" s="133" t="s">
        <v>54</v>
      </c>
      <c r="B205" s="125" t="s">
        <v>80</v>
      </c>
      <c r="C205" s="126" t="s">
        <v>81</v>
      </c>
      <c r="D205" s="126">
        <v>60</v>
      </c>
      <c r="E205" s="230" t="s">
        <v>245</v>
      </c>
      <c r="F205" s="10">
        <v>72</v>
      </c>
      <c r="G205" s="60" t="s">
        <v>251</v>
      </c>
      <c r="H205" s="130" t="s">
        <v>246</v>
      </c>
      <c r="I205" s="218">
        <f>72/21*100</f>
        <v>342.85714285714283</v>
      </c>
      <c r="J205" s="218"/>
    </row>
    <row r="206" spans="1:10" s="219" customFormat="1" ht="69.75" customHeight="1">
      <c r="A206" s="127" t="s">
        <v>55</v>
      </c>
      <c r="B206" s="128" t="s">
        <v>83</v>
      </c>
      <c r="C206" s="91" t="s">
        <v>84</v>
      </c>
      <c r="D206" s="129">
        <v>12</v>
      </c>
      <c r="E206" s="129" t="s">
        <v>375</v>
      </c>
      <c r="F206" s="10">
        <v>42</v>
      </c>
      <c r="G206" s="60" t="s">
        <v>252</v>
      </c>
      <c r="H206" s="130" t="s">
        <v>247</v>
      </c>
      <c r="I206" s="218">
        <f>42/1*100</f>
        <v>4200</v>
      </c>
      <c r="J206" s="218"/>
    </row>
    <row r="207" spans="1:10" ht="30" customHeight="1">
      <c r="A207" s="244" t="s">
        <v>179</v>
      </c>
      <c r="B207" s="244"/>
      <c r="C207" s="244"/>
      <c r="D207" s="244"/>
      <c r="E207" s="244"/>
      <c r="F207" s="244"/>
      <c r="G207" s="244"/>
      <c r="H207" s="244"/>
      <c r="I207" s="214"/>
      <c r="J207" s="214"/>
    </row>
    <row r="208" spans="1:10" ht="99">
      <c r="A208" s="9" t="s">
        <v>8</v>
      </c>
      <c r="B208" s="58" t="s">
        <v>180</v>
      </c>
      <c r="C208" s="30" t="s">
        <v>57</v>
      </c>
      <c r="D208" s="30">
        <v>100</v>
      </c>
      <c r="E208" s="30">
        <v>100</v>
      </c>
      <c r="F208" s="30">
        <v>100</v>
      </c>
      <c r="G208" s="60">
        <f>F208/E208*100</f>
        <v>100</v>
      </c>
      <c r="H208" s="17"/>
      <c r="I208" s="214"/>
      <c r="J208" s="214"/>
    </row>
    <row r="209" spans="1:10" ht="49.5">
      <c r="A209" s="11" t="s">
        <v>11</v>
      </c>
      <c r="B209" s="58" t="s">
        <v>181</v>
      </c>
      <c r="C209" s="30" t="s">
        <v>182</v>
      </c>
      <c r="D209" s="30">
        <v>32</v>
      </c>
      <c r="E209" s="30">
        <v>32</v>
      </c>
      <c r="F209" s="30">
        <v>32</v>
      </c>
      <c r="G209" s="60">
        <f t="shared" ref="G209:G213" si="21">F209/E209*100</f>
        <v>100</v>
      </c>
      <c r="H209" s="59"/>
      <c r="I209" s="214"/>
      <c r="J209" s="214"/>
    </row>
    <row r="210" spans="1:10" ht="26.25" customHeight="1">
      <c r="A210" s="11" t="s">
        <v>15</v>
      </c>
      <c r="B210" s="58" t="s">
        <v>183</v>
      </c>
      <c r="C210" s="30" t="s">
        <v>25</v>
      </c>
      <c r="D210" s="30" t="s">
        <v>65</v>
      </c>
      <c r="E210" s="30">
        <v>1412</v>
      </c>
      <c r="F210" s="30">
        <v>1412</v>
      </c>
      <c r="G210" s="60">
        <f t="shared" si="21"/>
        <v>100</v>
      </c>
      <c r="H210" s="59"/>
      <c r="I210" s="214"/>
      <c r="J210" s="214"/>
    </row>
    <row r="211" spans="1:10" ht="49.5">
      <c r="A211" s="231" t="s">
        <v>17</v>
      </c>
      <c r="B211" s="58" t="s">
        <v>184</v>
      </c>
      <c r="C211" s="30" t="s">
        <v>185</v>
      </c>
      <c r="D211" s="30" t="s">
        <v>65</v>
      </c>
      <c r="E211" s="30">
        <v>1</v>
      </c>
      <c r="F211" s="30">
        <v>0</v>
      </c>
      <c r="G211" s="60">
        <f t="shared" si="21"/>
        <v>0</v>
      </c>
      <c r="H211" s="239" t="s">
        <v>407</v>
      </c>
      <c r="I211" s="214"/>
      <c r="J211" s="214"/>
    </row>
    <row r="212" spans="1:10" ht="36.75" customHeight="1">
      <c r="A212" s="231" t="s">
        <v>24</v>
      </c>
      <c r="B212" s="245" t="s">
        <v>186</v>
      </c>
      <c r="C212" s="30" t="s">
        <v>107</v>
      </c>
      <c r="D212" s="30" t="s">
        <v>65</v>
      </c>
      <c r="E212" s="30">
        <v>2045</v>
      </c>
      <c r="F212" s="30">
        <v>2045</v>
      </c>
      <c r="G212" s="60">
        <f t="shared" si="21"/>
        <v>100</v>
      </c>
      <c r="H212" s="232"/>
      <c r="I212" s="214"/>
      <c r="J212" s="214"/>
    </row>
    <row r="213" spans="1:10" ht="43.5" customHeight="1">
      <c r="A213" s="231" t="s">
        <v>33</v>
      </c>
      <c r="B213" s="246"/>
      <c r="C213" s="30" t="s">
        <v>25</v>
      </c>
      <c r="D213" s="30" t="s">
        <v>65</v>
      </c>
      <c r="E213" s="30">
        <v>5</v>
      </c>
      <c r="F213" s="30">
        <v>5</v>
      </c>
      <c r="G213" s="60">
        <f t="shared" si="21"/>
        <v>100</v>
      </c>
      <c r="H213" s="232"/>
      <c r="I213" s="214"/>
      <c r="J213" s="214"/>
    </row>
  </sheetData>
  <mergeCells count="39">
    <mergeCell ref="I133:J133"/>
    <mergeCell ref="B2:H2"/>
    <mergeCell ref="A34:H34"/>
    <mergeCell ref="A22:H22"/>
    <mergeCell ref="A16:H16"/>
    <mergeCell ref="A46:H46"/>
    <mergeCell ref="A40:H40"/>
    <mergeCell ref="A6:H6"/>
    <mergeCell ref="A3:A4"/>
    <mergeCell ref="B3:B4"/>
    <mergeCell ref="C3:C4"/>
    <mergeCell ref="D3:D4"/>
    <mergeCell ref="E3:G3"/>
    <mergeCell ref="A67:H67"/>
    <mergeCell ref="H3:H4"/>
    <mergeCell ref="A54:H54"/>
    <mergeCell ref="A62:H62"/>
    <mergeCell ref="B72:B73"/>
    <mergeCell ref="A119:H119"/>
    <mergeCell ref="A148:H148"/>
    <mergeCell ref="A142:H142"/>
    <mergeCell ref="A107:H107"/>
    <mergeCell ref="H100:H101"/>
    <mergeCell ref="B100:B101"/>
    <mergeCell ref="B105:B106"/>
    <mergeCell ref="A86:H86"/>
    <mergeCell ref="A81:H81"/>
    <mergeCell ref="H75:H76"/>
    <mergeCell ref="H78:H80"/>
    <mergeCell ref="A74:H74"/>
    <mergeCell ref="A207:H207"/>
    <mergeCell ref="B212:B213"/>
    <mergeCell ref="A166:H166"/>
    <mergeCell ref="A161:H161"/>
    <mergeCell ref="B173:B174"/>
    <mergeCell ref="H173:H174"/>
    <mergeCell ref="A186:H186"/>
    <mergeCell ref="A181:H181"/>
    <mergeCell ref="H187:H188"/>
  </mergeCells>
  <pageMargins left="0.23622047244094491" right="0.23622047244094491" top="0" bottom="0" header="0" footer="0"/>
  <pageSetup paperSize="9" scale="37" firstPageNumber="66" fitToHeight="0" orientation="portrait" useFirstPageNumber="1" r:id="rId1"/>
  <headerFooter>
    <oddFooter>&amp;R &amp;P</oddFooter>
  </headerFooter>
  <rowBreaks count="9" manualBreakCount="9">
    <brk id="33" max="7" man="1"/>
    <brk id="61" max="7" man="1"/>
    <brk id="80" max="7" man="1"/>
    <brk id="106" max="7" man="1"/>
    <brk id="141" max="7" man="1"/>
    <brk id="160" max="7" man="1"/>
    <brk id="180" max="7" man="1"/>
    <brk id="202" max="7" man="1"/>
    <brk id="213" max="7"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2</vt:lpstr>
      <vt:lpstr>'Приложение 2'!Заголовки_для_печати</vt:lpstr>
      <vt:lpstr>'Приложение 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2019-07-02T10:25:59Z</dcterms:modified>
</cp:coreProperties>
</file>