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01.02.2014" sheetId="11" r:id="rId1"/>
    <sheet name="01.03.2014" sheetId="8" r:id="rId2"/>
    <sheet name="01.04.2014" sheetId="12" r:id="rId3"/>
    <sheet name="01.05.2014" sheetId="14" r:id="rId4"/>
    <sheet name="01.06.2014" sheetId="15" r:id="rId5"/>
    <sheet name="01.07.2014" sheetId="16" r:id="rId6"/>
    <sheet name="01.08.2014" sheetId="17" r:id="rId7"/>
  </sheets>
  <definedNames>
    <definedName name="_xlnm.Print_Area" localSheetId="0">'01.02.2014'!$A$1:$AM$19</definedName>
    <definedName name="_xlnm.Print_Area" localSheetId="1">'01.03.2014'!$A$1:$AM$19</definedName>
    <definedName name="_xlnm.Print_Area" localSheetId="2">'01.04.2014'!$A$1:$AM$19</definedName>
    <definedName name="_xlnm.Print_Area" localSheetId="3">'01.05.2014'!$A$1:$AM$19</definedName>
    <definedName name="_xlnm.Print_Area" localSheetId="4">'01.06.2014'!$A$1:$AM$19</definedName>
    <definedName name="_xlnm.Print_Area" localSheetId="5">'01.07.2014'!$A$1:$AM$19</definedName>
    <definedName name="_xlnm.Print_Area" localSheetId="6">'01.08.2014'!$A$1:$AM$19</definedName>
  </definedNames>
  <calcPr calcId="124519"/>
</workbook>
</file>

<file path=xl/calcChain.xml><?xml version="1.0" encoding="utf-8"?>
<calcChain xmlns="http://schemas.openxmlformats.org/spreadsheetml/2006/main">
  <c r="I11" i="17"/>
  <c r="I10"/>
  <c r="F11"/>
  <c r="F10"/>
  <c r="F9"/>
  <c r="I9"/>
  <c r="AL12"/>
  <c r="Z12"/>
  <c r="V12"/>
  <c r="AK11"/>
  <c r="AJ11"/>
  <c r="AH11"/>
  <c r="AF11"/>
  <c r="AD11"/>
  <c r="AC11"/>
  <c r="Y11"/>
  <c r="X11"/>
  <c r="X12" s="1"/>
  <c r="N11"/>
  <c r="K11"/>
  <c r="J11"/>
  <c r="L11"/>
  <c r="H11"/>
  <c r="G11"/>
  <c r="E11"/>
  <c r="D11"/>
  <c r="C11"/>
  <c r="AK10"/>
  <c r="AK12" s="1"/>
  <c r="AJ10"/>
  <c r="AJ12" s="1"/>
  <c r="AI10"/>
  <c r="AI12" s="1"/>
  <c r="AH10"/>
  <c r="AH12" s="1"/>
  <c r="AG10"/>
  <c r="AG12" s="1"/>
  <c r="AF10"/>
  <c r="AF12" s="1"/>
  <c r="AE10"/>
  <c r="AE12" s="1"/>
  <c r="AD10"/>
  <c r="AD12" s="1"/>
  <c r="AC10"/>
  <c r="AC12" s="1"/>
  <c r="AB12"/>
  <c r="AA10"/>
  <c r="AA12" s="1"/>
  <c r="Y10"/>
  <c r="Y12" s="1"/>
  <c r="W10"/>
  <c r="W12" s="1"/>
  <c r="U10"/>
  <c r="U12" s="1"/>
  <c r="T10"/>
  <c r="T12" s="1"/>
  <c r="S10"/>
  <c r="S12" s="1"/>
  <c r="R10"/>
  <c r="R12" s="1"/>
  <c r="Q10"/>
  <c r="Q12" s="1"/>
  <c r="O10"/>
  <c r="O12" s="1"/>
  <c r="N10"/>
  <c r="N12" s="1"/>
  <c r="K10"/>
  <c r="K12" s="1"/>
  <c r="J10"/>
  <c r="J12" s="1"/>
  <c r="H10"/>
  <c r="H12" s="1"/>
  <c r="G10"/>
  <c r="G12" s="1"/>
  <c r="E10"/>
  <c r="E12" s="1"/>
  <c r="D10"/>
  <c r="D12" s="1"/>
  <c r="C10"/>
  <c r="C12" s="1"/>
  <c r="AJ9"/>
  <c r="AH9"/>
  <c r="AF9"/>
  <c r="AD9"/>
  <c r="X9"/>
  <c r="P9"/>
  <c r="P12" s="1"/>
  <c r="N9"/>
  <c r="K9"/>
  <c r="J9"/>
  <c r="L9"/>
  <c r="H9"/>
  <c r="G9"/>
  <c r="E9"/>
  <c r="D9"/>
  <c r="C9"/>
  <c r="M10" i="16"/>
  <c r="M11"/>
  <c r="M9"/>
  <c r="F9"/>
  <c r="F11"/>
  <c r="F10"/>
  <c r="AL12"/>
  <c r="V12"/>
  <c r="AK11"/>
  <c r="AJ11"/>
  <c r="AH11"/>
  <c r="AF11"/>
  <c r="AD11"/>
  <c r="AC11"/>
  <c r="AB11"/>
  <c r="Y11"/>
  <c r="X11"/>
  <c r="X12" s="1"/>
  <c r="N11"/>
  <c r="K11"/>
  <c r="J11"/>
  <c r="I11"/>
  <c r="H11"/>
  <c r="G11"/>
  <c r="E11"/>
  <c r="D11"/>
  <c r="C11"/>
  <c r="AK10"/>
  <c r="AK12" s="1"/>
  <c r="AJ10"/>
  <c r="AJ12" s="1"/>
  <c r="AI10"/>
  <c r="AI12" s="1"/>
  <c r="AH10"/>
  <c r="AH12" s="1"/>
  <c r="AG10"/>
  <c r="AG12" s="1"/>
  <c r="AF10"/>
  <c r="AF12" s="1"/>
  <c r="AE10"/>
  <c r="AE12" s="1"/>
  <c r="AD10"/>
  <c r="AD12" s="1"/>
  <c r="AC10"/>
  <c r="AC12" s="1"/>
  <c r="AB10"/>
  <c r="AB12" s="1"/>
  <c r="AA10"/>
  <c r="AA12" s="1"/>
  <c r="Z12"/>
  <c r="Y10"/>
  <c r="Y12" s="1"/>
  <c r="W10"/>
  <c r="W12" s="1"/>
  <c r="U10"/>
  <c r="U12" s="1"/>
  <c r="T10"/>
  <c r="T12" s="1"/>
  <c r="S10"/>
  <c r="S12" s="1"/>
  <c r="R10"/>
  <c r="R12" s="1"/>
  <c r="Q10"/>
  <c r="Q12" s="1"/>
  <c r="O10"/>
  <c r="O12" s="1"/>
  <c r="N10"/>
  <c r="N12" s="1"/>
  <c r="K10"/>
  <c r="K12" s="1"/>
  <c r="J10"/>
  <c r="J12" s="1"/>
  <c r="I10"/>
  <c r="H10"/>
  <c r="H12" s="1"/>
  <c r="G10"/>
  <c r="G12" s="1"/>
  <c r="E10"/>
  <c r="E12" s="1"/>
  <c r="D10"/>
  <c r="D12" s="1"/>
  <c r="C10"/>
  <c r="C12" s="1"/>
  <c r="AJ9"/>
  <c r="AH9"/>
  <c r="AF9"/>
  <c r="AD9"/>
  <c r="AB9"/>
  <c r="X9"/>
  <c r="P9"/>
  <c r="P12" s="1"/>
  <c r="N9"/>
  <c r="K9"/>
  <c r="J9"/>
  <c r="I9"/>
  <c r="H9"/>
  <c r="G9"/>
  <c r="E9"/>
  <c r="D9"/>
  <c r="C9"/>
  <c r="X11" i="15"/>
  <c r="X9"/>
  <c r="F9"/>
  <c r="F10"/>
  <c r="F11"/>
  <c r="I10"/>
  <c r="AL12"/>
  <c r="V12"/>
  <c r="AK11"/>
  <c r="AJ11"/>
  <c r="AH11"/>
  <c r="AF11"/>
  <c r="AD11"/>
  <c r="AC11"/>
  <c r="AB11"/>
  <c r="Z11"/>
  <c r="Y11"/>
  <c r="N11"/>
  <c r="K11"/>
  <c r="J11"/>
  <c r="I11"/>
  <c r="H11"/>
  <c r="G11"/>
  <c r="E11"/>
  <c r="D11"/>
  <c r="C11"/>
  <c r="AK10"/>
  <c r="AK12" s="1"/>
  <c r="AJ10"/>
  <c r="AJ12" s="1"/>
  <c r="AI10"/>
  <c r="AI12" s="1"/>
  <c r="AH10"/>
  <c r="AH12" s="1"/>
  <c r="AG10"/>
  <c r="AG12" s="1"/>
  <c r="AF10"/>
  <c r="AF12" s="1"/>
  <c r="AE10"/>
  <c r="AE12" s="1"/>
  <c r="AD10"/>
  <c r="AD12" s="1"/>
  <c r="AC10"/>
  <c r="AC12" s="1"/>
  <c r="AB10"/>
  <c r="AB12" s="1"/>
  <c r="AA10"/>
  <c r="AA12" s="1"/>
  <c r="Z10"/>
  <c r="Z12" s="1"/>
  <c r="Y10"/>
  <c r="Y12" s="1"/>
  <c r="X12"/>
  <c r="W10"/>
  <c r="W12" s="1"/>
  <c r="U10"/>
  <c r="U12" s="1"/>
  <c r="T10"/>
  <c r="T12" s="1"/>
  <c r="S10"/>
  <c r="S12" s="1"/>
  <c r="R10"/>
  <c r="R12" s="1"/>
  <c r="Q10"/>
  <c r="Q12" s="1"/>
  <c r="O10"/>
  <c r="O12" s="1"/>
  <c r="N10"/>
  <c r="N12" s="1"/>
  <c r="K10"/>
  <c r="K12" s="1"/>
  <c r="J10"/>
  <c r="J12" s="1"/>
  <c r="H10"/>
  <c r="H12" s="1"/>
  <c r="G10"/>
  <c r="G12" s="1"/>
  <c r="F12"/>
  <c r="E10"/>
  <c r="E12" s="1"/>
  <c r="D10"/>
  <c r="D12" s="1"/>
  <c r="C10"/>
  <c r="C12" s="1"/>
  <c r="AJ9"/>
  <c r="AH9"/>
  <c r="AF9"/>
  <c r="AD9"/>
  <c r="AB9"/>
  <c r="Z9"/>
  <c r="P9"/>
  <c r="P12" s="1"/>
  <c r="N9"/>
  <c r="K9"/>
  <c r="J9"/>
  <c r="I9"/>
  <c r="L9" s="1"/>
  <c r="H9"/>
  <c r="G9"/>
  <c r="E9"/>
  <c r="D9"/>
  <c r="C9"/>
  <c r="R10" i="8"/>
  <c r="T10" i="14"/>
  <c r="R10"/>
  <c r="S10"/>
  <c r="I9"/>
  <c r="F9"/>
  <c r="F10"/>
  <c r="F11"/>
  <c r="AL12"/>
  <c r="AK11"/>
  <c r="AJ11"/>
  <c r="AH11"/>
  <c r="AF11"/>
  <c r="AD11"/>
  <c r="AC11"/>
  <c r="AB11"/>
  <c r="Z11"/>
  <c r="Y11"/>
  <c r="X11"/>
  <c r="N11"/>
  <c r="K11"/>
  <c r="J11"/>
  <c r="I11"/>
  <c r="L11" s="1"/>
  <c r="H11"/>
  <c r="G11"/>
  <c r="E11"/>
  <c r="D11"/>
  <c r="C11"/>
  <c r="AK10"/>
  <c r="AK12" s="1"/>
  <c r="AJ10"/>
  <c r="AJ12" s="1"/>
  <c r="AI10"/>
  <c r="AI12" s="1"/>
  <c r="AH10"/>
  <c r="AH12" s="1"/>
  <c r="AG10"/>
  <c r="AG12" s="1"/>
  <c r="AF10"/>
  <c r="AF12" s="1"/>
  <c r="AE10"/>
  <c r="AE12" s="1"/>
  <c r="AD10"/>
  <c r="AD12" s="1"/>
  <c r="AC10"/>
  <c r="AC12" s="1"/>
  <c r="AB10"/>
  <c r="AB12" s="1"/>
  <c r="AA10"/>
  <c r="AA12" s="1"/>
  <c r="Z10"/>
  <c r="Z12" s="1"/>
  <c r="Y10"/>
  <c r="Y12" s="1"/>
  <c r="X10"/>
  <c r="X12" s="1"/>
  <c r="W10"/>
  <c r="W12" s="1"/>
  <c r="V12"/>
  <c r="U10"/>
  <c r="U12" s="1"/>
  <c r="T12"/>
  <c r="S12"/>
  <c r="R12"/>
  <c r="Q10"/>
  <c r="Q12" s="1"/>
  <c r="O10"/>
  <c r="O12" s="1"/>
  <c r="N10"/>
  <c r="N12" s="1"/>
  <c r="K10"/>
  <c r="K12" s="1"/>
  <c r="J10"/>
  <c r="J12" s="1"/>
  <c r="I10"/>
  <c r="H10"/>
  <c r="H12" s="1"/>
  <c r="G10"/>
  <c r="G12" s="1"/>
  <c r="E10"/>
  <c r="E12" s="1"/>
  <c r="D10"/>
  <c r="D12" s="1"/>
  <c r="C10"/>
  <c r="C12" s="1"/>
  <c r="AJ9"/>
  <c r="AH9"/>
  <c r="AF9"/>
  <c r="AD9"/>
  <c r="AB9"/>
  <c r="Z9"/>
  <c r="X9"/>
  <c r="P9"/>
  <c r="P12" s="1"/>
  <c r="N9"/>
  <c r="K9"/>
  <c r="J9"/>
  <c r="H9"/>
  <c r="G9"/>
  <c r="E9"/>
  <c r="D9"/>
  <c r="C9"/>
  <c r="F10" i="12"/>
  <c r="F11"/>
  <c r="F9"/>
  <c r="T10"/>
  <c r="R10"/>
  <c r="I9"/>
  <c r="C10"/>
  <c r="C11"/>
  <c r="C9"/>
  <c r="C10" i="8"/>
  <c r="C11"/>
  <c r="C9"/>
  <c r="C10" i="11"/>
  <c r="C11"/>
  <c r="C9"/>
  <c r="F10" i="8"/>
  <c r="F11"/>
  <c r="F9"/>
  <c r="F10" i="11"/>
  <c r="F11"/>
  <c r="F9"/>
  <c r="AK10" i="12"/>
  <c r="AJ10"/>
  <c r="AI10"/>
  <c r="AH10"/>
  <c r="AG10"/>
  <c r="AF10"/>
  <c r="AE10"/>
  <c r="AD10"/>
  <c r="AC10"/>
  <c r="AB10"/>
  <c r="AA10"/>
  <c r="Z10"/>
  <c r="Y10"/>
  <c r="X10"/>
  <c r="W10"/>
  <c r="V10"/>
  <c r="U10"/>
  <c r="S10"/>
  <c r="Q10"/>
  <c r="O10"/>
  <c r="N10"/>
  <c r="K10"/>
  <c r="J10"/>
  <c r="I10"/>
  <c r="M10" s="1"/>
  <c r="H10"/>
  <c r="G10"/>
  <c r="E10"/>
  <c r="D10"/>
  <c r="AK10" i="8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Q10"/>
  <c r="O10"/>
  <c r="N10"/>
  <c r="K10"/>
  <c r="J10"/>
  <c r="I10"/>
  <c r="M10" s="1"/>
  <c r="H10"/>
  <c r="G10"/>
  <c r="E10"/>
  <c r="D10"/>
  <c r="W10" i="11"/>
  <c r="AG10"/>
  <c r="AE10"/>
  <c r="AC10"/>
  <c r="S10"/>
  <c r="Q10"/>
  <c r="F12" i="17" l="1"/>
  <c r="M9"/>
  <c r="I12"/>
  <c r="L10"/>
  <c r="L12" s="1"/>
  <c r="M11"/>
  <c r="M10"/>
  <c r="I12" i="16"/>
  <c r="L9"/>
  <c r="F12"/>
  <c r="L10"/>
  <c r="L11"/>
  <c r="M11" i="15"/>
  <c r="I12"/>
  <c r="M9"/>
  <c r="M10"/>
  <c r="L11"/>
  <c r="L10"/>
  <c r="M9" i="14"/>
  <c r="L9"/>
  <c r="I12"/>
  <c r="M11"/>
  <c r="F12"/>
  <c r="L10"/>
  <c r="L10" i="8"/>
  <c r="L10" i="12"/>
  <c r="M12" i="17" l="1"/>
  <c r="M12" i="16"/>
  <c r="L12"/>
  <c r="L12" i="15"/>
  <c r="M12"/>
  <c r="L12" i="14"/>
  <c r="M10"/>
  <c r="M12" s="1"/>
  <c r="I11" i="12"/>
  <c r="M11" s="1"/>
  <c r="AL12"/>
  <c r="R12"/>
  <c r="AK11"/>
  <c r="AJ11"/>
  <c r="AH11"/>
  <c r="AF11"/>
  <c r="AD11"/>
  <c r="AC11"/>
  <c r="AB11"/>
  <c r="Z11"/>
  <c r="Y11"/>
  <c r="X11"/>
  <c r="V11"/>
  <c r="N11"/>
  <c r="K11"/>
  <c r="J11"/>
  <c r="H11"/>
  <c r="G11"/>
  <c r="E11"/>
  <c r="D11"/>
  <c r="AK12"/>
  <c r="AI12"/>
  <c r="AG12"/>
  <c r="AE12"/>
  <c r="AC12"/>
  <c r="AA12"/>
  <c r="Y12"/>
  <c r="W12"/>
  <c r="U12"/>
  <c r="T12"/>
  <c r="S12"/>
  <c r="Q12"/>
  <c r="O12"/>
  <c r="AJ9"/>
  <c r="AH9"/>
  <c r="AF9"/>
  <c r="AD9"/>
  <c r="AB9"/>
  <c r="Z9"/>
  <c r="X9"/>
  <c r="V9"/>
  <c r="P9"/>
  <c r="P12" s="1"/>
  <c r="N9"/>
  <c r="K9"/>
  <c r="J9"/>
  <c r="H9"/>
  <c r="G9"/>
  <c r="E9"/>
  <c r="D9"/>
  <c r="P9" i="8"/>
  <c r="AL12" i="11"/>
  <c r="AK11"/>
  <c r="AJ11"/>
  <c r="AH11"/>
  <c r="AF11"/>
  <c r="AD11"/>
  <c r="AC11"/>
  <c r="AB11"/>
  <c r="Z11"/>
  <c r="Y11"/>
  <c r="X11"/>
  <c r="V11"/>
  <c r="T11"/>
  <c r="R11"/>
  <c r="N11"/>
  <c r="K11"/>
  <c r="J11"/>
  <c r="I11"/>
  <c r="M11" s="1"/>
  <c r="H11"/>
  <c r="G11"/>
  <c r="E11"/>
  <c r="D11"/>
  <c r="AK10"/>
  <c r="AK12" s="1"/>
  <c r="AJ10"/>
  <c r="AJ12" s="1"/>
  <c r="AI10"/>
  <c r="AI12" s="1"/>
  <c r="AH10"/>
  <c r="AH12" s="1"/>
  <c r="AG12"/>
  <c r="AF10"/>
  <c r="AF12" s="1"/>
  <c r="AE12"/>
  <c r="AD10"/>
  <c r="AD12" s="1"/>
  <c r="AC12"/>
  <c r="AB10"/>
  <c r="AB12" s="1"/>
  <c r="AA10"/>
  <c r="AA12" s="1"/>
  <c r="Z10"/>
  <c r="Z12" s="1"/>
  <c r="Y10"/>
  <c r="Y12" s="1"/>
  <c r="X10"/>
  <c r="X12" s="1"/>
  <c r="W12"/>
  <c r="V10"/>
  <c r="V12" s="1"/>
  <c r="U10"/>
  <c r="U12" s="1"/>
  <c r="T10"/>
  <c r="T12" s="1"/>
  <c r="S12"/>
  <c r="R10"/>
  <c r="R12" s="1"/>
  <c r="Q12"/>
  <c r="P12"/>
  <c r="O10"/>
  <c r="O12" s="1"/>
  <c r="N10"/>
  <c r="N12" s="1"/>
  <c r="K10"/>
  <c r="K12" s="1"/>
  <c r="J10"/>
  <c r="J12" s="1"/>
  <c r="I10"/>
  <c r="I12" s="1"/>
  <c r="H10"/>
  <c r="H12" s="1"/>
  <c r="G10"/>
  <c r="G12" s="1"/>
  <c r="F12"/>
  <c r="E10"/>
  <c r="E12" s="1"/>
  <c r="D10"/>
  <c r="D12" s="1"/>
  <c r="AJ9"/>
  <c r="AH9"/>
  <c r="AF9"/>
  <c r="AD9"/>
  <c r="AB9"/>
  <c r="Z9"/>
  <c r="X9"/>
  <c r="V9"/>
  <c r="T9"/>
  <c r="R9"/>
  <c r="P9"/>
  <c r="N9"/>
  <c r="K9"/>
  <c r="J9"/>
  <c r="I9"/>
  <c r="M9" s="1"/>
  <c r="H9"/>
  <c r="G9"/>
  <c r="E9"/>
  <c r="D9"/>
  <c r="AA12" i="8"/>
  <c r="AK11"/>
  <c r="O12"/>
  <c r="Q12"/>
  <c r="S12"/>
  <c r="U12"/>
  <c r="W12"/>
  <c r="AE12"/>
  <c r="AG12"/>
  <c r="AI12"/>
  <c r="AK12"/>
  <c r="AL12"/>
  <c r="D12" i="12" l="1"/>
  <c r="H12"/>
  <c r="J12"/>
  <c r="N12"/>
  <c r="V12"/>
  <c r="X12"/>
  <c r="Z12"/>
  <c r="AB12"/>
  <c r="AD12"/>
  <c r="AF12"/>
  <c r="AH12"/>
  <c r="AJ12"/>
  <c r="F12"/>
  <c r="E12"/>
  <c r="G12"/>
  <c r="K12"/>
  <c r="I12"/>
  <c r="C12"/>
  <c r="L9"/>
  <c r="M9"/>
  <c r="L11"/>
  <c r="C12" i="11"/>
  <c r="L9"/>
  <c r="M10"/>
  <c r="M12" s="1"/>
  <c r="L11"/>
  <c r="L10"/>
  <c r="AJ11" i="8"/>
  <c r="AH11"/>
  <c r="AF11"/>
  <c r="AD11"/>
  <c r="AC11"/>
  <c r="AC12" s="1"/>
  <c r="AB11"/>
  <c r="Z11"/>
  <c r="Y11"/>
  <c r="X11"/>
  <c r="V11"/>
  <c r="T11"/>
  <c r="N11"/>
  <c r="K11"/>
  <c r="J11"/>
  <c r="H11"/>
  <c r="G11"/>
  <c r="E11"/>
  <c r="D11"/>
  <c r="AJ9"/>
  <c r="AH9"/>
  <c r="AF9"/>
  <c r="AD9"/>
  <c r="AB9"/>
  <c r="Z9"/>
  <c r="X9"/>
  <c r="V9"/>
  <c r="T9"/>
  <c r="I9"/>
  <c r="N9"/>
  <c r="K9"/>
  <c r="J9"/>
  <c r="H9"/>
  <c r="G9"/>
  <c r="E9"/>
  <c r="D9"/>
  <c r="I11" l="1"/>
  <c r="L12" i="12"/>
  <c r="M12"/>
  <c r="L12" i="11"/>
  <c r="Y12" i="8"/>
  <c r="M9"/>
  <c r="L9"/>
  <c r="N12"/>
  <c r="R12"/>
  <c r="T12"/>
  <c r="V12"/>
  <c r="X12"/>
  <c r="Z12"/>
  <c r="AB12"/>
  <c r="AD12"/>
  <c r="AF12"/>
  <c r="AH12"/>
  <c r="AJ12"/>
  <c r="K12"/>
  <c r="J12"/>
  <c r="H12"/>
  <c r="G12"/>
  <c r="E12"/>
  <c r="D12"/>
  <c r="C12" l="1"/>
  <c r="L11"/>
  <c r="F12"/>
  <c r="P12"/>
  <c r="M11"/>
  <c r="M12" l="1"/>
  <c r="I12"/>
  <c r="L12"/>
</calcChain>
</file>

<file path=xl/sharedStrings.xml><?xml version="1.0" encoding="utf-8"?>
<sst xmlns="http://schemas.openxmlformats.org/spreadsheetml/2006/main" count="523" uniqueCount="66">
  <si>
    <t>Информация о реализации целевых программ ХМАО - Югры в соответствии с сетевыми графиками</t>
  </si>
  <si>
    <t>Управление культуры, спорта и молодежной политики Администрации города Когалыма</t>
  </si>
  <si>
    <t>Муниципальное автономное учреждение "Дворец спорта"</t>
  </si>
  <si>
    <t>№ п/п</t>
  </si>
  <si>
    <t>Мероприятия программы</t>
  </si>
  <si>
    <t>План на год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</si>
  <si>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</si>
  <si>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</si>
  <si>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</si>
  <si>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</si>
  <si>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</si>
  <si>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</si>
  <si>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</si>
  <si>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</si>
  <si>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</si>
  <si>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</si>
  <si>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</si>
  <si>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</si>
  <si>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</si>
  <si>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</t>
  </si>
  <si>
    <t>Всего</t>
  </si>
  <si>
    <t>Бюджет Югры</t>
  </si>
  <si>
    <t>Бюджет МО</t>
  </si>
  <si>
    <t>к текущему году</t>
  </si>
  <si>
    <t>на отчетную дату</t>
  </si>
  <si>
    <t xml:space="preserve">план </t>
  </si>
  <si>
    <t>кассовый расход</t>
  </si>
  <si>
    <t>1.</t>
  </si>
  <si>
    <t>Итого по программе  МАУ "Дворец спорта"</t>
  </si>
  <si>
    <t>Экономист МАУ "Дворец спорта"</t>
  </si>
  <si>
    <t>Кассовый расход на 01.02.2014 г.</t>
  </si>
  <si>
    <t>Директор МАУ "Дворец спорта"</t>
  </si>
  <si>
    <t>Д.А.Прохорин</t>
  </si>
  <si>
    <t>И.В.Иванкив</t>
  </si>
  <si>
    <t>План на 01.02.2014 г.</t>
  </si>
  <si>
    <t>Муниципальная программа "Развитие физической культуры и спорта в городе Когалыме на 2014-2016 годы"</t>
  </si>
  <si>
    <t>2.</t>
  </si>
  <si>
    <t>3.</t>
  </si>
  <si>
    <t xml:space="preserve"> -п 1.1 Организация и проведение спортивно-массовых мероприятий</t>
  </si>
  <si>
    <t xml:space="preserve"> -п 2.1 Организация участия спортсменов города в соревнованиях различного уровня окружного и всероссийского масштаба</t>
  </si>
  <si>
    <t xml:space="preserve"> -п 1.2 Содержание учреждения МАУ "Дворец спорта"</t>
  </si>
  <si>
    <t>План на 01.03.2014 г.</t>
  </si>
  <si>
    <t>Кассовый расход на 01.03.2014 г.</t>
  </si>
  <si>
    <t>Неисполнение в сумме 381 тыс.рублей, в т.ч. 283,95 тыс.руб. по начислению на оплату труда расходы будут перечислены в феврале, остаток 103,35 тыс.рублей образуется экономия в результате актеровок, перенос мероприятий в связи с пониженной температурой воздуха; счет на приобретение картриджи не был предоставлен</t>
  </si>
  <si>
    <t>Плановая сумма 536 тыс.руб. не была основана в связи с тем, что счет на оплату не был предоставлен в срок, сумма 1057 тыс.руб. по ЗП будет использована 15.02.2014 года</t>
  </si>
  <si>
    <t>Перенос соревнований в связи с низкими температурными условиями.</t>
  </si>
  <si>
    <t>Неиспользование средств по договорам ГПХ</t>
  </si>
  <si>
    <t>План на 01.04.2014 г.</t>
  </si>
  <si>
    <t>Кассовый расход на 01.04.2014 г.</t>
  </si>
  <si>
    <t>Заключены договора на приобретение пощрительных призов, проведена 30% оплата, остаток суммы бедет оплачен после придоставления товара.</t>
  </si>
  <si>
    <t>План на 01.05.2014 г.</t>
  </si>
  <si>
    <t>Кассовый расход на 01.05.2014 г.</t>
  </si>
  <si>
    <t>План на 01.06.2014 г.</t>
  </si>
  <si>
    <t>Кассовый расход на 01.06.2014 г.</t>
  </si>
  <si>
    <t>сумма по ЗП будет использована 10.06.2014 года</t>
  </si>
  <si>
    <t>План на 01.07.2014 г.</t>
  </si>
  <si>
    <t>Кассовый расход на 01.07.2014 г.</t>
  </si>
  <si>
    <t>сумма по ЗП будет использована 10.07.2014 года</t>
  </si>
  <si>
    <t>И.о.директора МАУ "Дворец спорта"</t>
  </si>
  <si>
    <t>Д.Г.Каленов</t>
  </si>
  <si>
    <t>План на 01.08.2014 г.</t>
  </si>
  <si>
    <t>договора на закуп призов заключены, произведена 30% предоплата, остаток суммы будет выплачен при поступлении товара и подписания товарной наклодной</t>
  </si>
  <si>
    <t>Кассовый расход на 01.08.2014 г.</t>
  </si>
  <si>
    <t>перерасчет командировачных расходов согласно авансовых отчетов</t>
  </si>
  <si>
    <t>Д.А. Прохорин</t>
  </si>
  <si>
    <t>К.П. Лялите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</si>
</sst>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_ ;[Red]\-#,##0.0\ "/>
    <numFmt numFmtId="165" formatCode="#,##0_ ;[Red]\-#,##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7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justify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1" xfId="2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164" fontId="6" fillId="0" borderId="0" xfId="0" applyNumberFormat="1" applyFont="1" applyBorder="1" applyAlignment="1">
      <alignment vertical="center" wrapText="1"/>
    </xf>
    <xf numFmtId="9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164" fontId="9" fillId="0" borderId="0" xfId="0" applyNumberFormat="1" applyFont="1" applyAlignment="1">
      <alignment vertical="center" wrapText="1"/>
    </xf>
    <xf numFmtId="9" fontId="9" fillId="0" borderId="0" xfId="2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164" fontId="6" fillId="0" borderId="2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9" fontId="6" fillId="0" borderId="0" xfId="2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justify" vertical="center" wrapText="1"/>
      <protection locked="0"/>
    </xf>
    <xf numFmtId="164" fontId="8" fillId="2" borderId="1" xfId="0" applyNumberFormat="1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view="pageBreakPreview" zoomScale="55" zoomScaleNormal="85" zoomScaleSheetLayoutView="55" workbookViewId="0">
      <selection activeCell="C9" sqref="C9"/>
    </sheetView>
  </sheetViews>
  <sheetFormatPr defaultRowHeight="15"/>
  <cols>
    <col min="1" max="1" width="8" customWidth="1"/>
    <col min="2" max="2" width="48.7109375" bestFit="1" customWidth="1"/>
    <col min="3" max="3" width="16.85546875" customWidth="1"/>
    <col min="4" max="4" width="10.140625" hidden="1" customWidth="1"/>
    <col min="5" max="5" width="12.7109375" hidden="1" customWidth="1"/>
    <col min="6" max="6" width="22" customWidth="1"/>
    <col min="7" max="7" width="10.140625" hidden="1" customWidth="1"/>
    <col min="8" max="8" width="10.28515625" hidden="1" customWidth="1"/>
    <col min="9" max="9" width="20" customWidth="1"/>
    <col min="10" max="10" width="10.140625" hidden="1" customWidth="1"/>
    <col min="11" max="11" width="10.28515625" hidden="1" customWidth="1"/>
    <col min="12" max="12" width="13" customWidth="1"/>
    <col min="13" max="13" width="12.7109375" bestFit="1" customWidth="1"/>
    <col min="14" max="14" width="9.140625" hidden="1" customWidth="1"/>
    <col min="15" max="15" width="16.42578125" customWidth="1"/>
    <col min="16" max="16" width="14.140625" customWidth="1"/>
    <col min="17" max="17" width="13.42578125" customWidth="1"/>
    <col min="18" max="18" width="9.42578125" bestFit="1" customWidth="1"/>
    <col min="19" max="19" width="15.140625" customWidth="1"/>
    <col min="20" max="20" width="9.42578125" bestFit="1" customWidth="1"/>
    <col min="21" max="21" width="14.140625" customWidth="1"/>
    <col min="22" max="22" width="9.42578125" bestFit="1" customWidth="1"/>
    <col min="23" max="23" width="13.28515625" customWidth="1"/>
    <col min="24" max="24" width="9.42578125" bestFit="1" customWidth="1"/>
    <col min="25" max="25" width="13.42578125" customWidth="1"/>
    <col min="26" max="26" width="9.42578125" bestFit="1" customWidth="1"/>
    <col min="27" max="27" width="13.42578125" customWidth="1"/>
    <col min="28" max="28" width="9.42578125" bestFit="1" customWidth="1"/>
    <col min="29" max="29" width="12.140625" customWidth="1"/>
    <col min="30" max="30" width="9.42578125" bestFit="1" customWidth="1"/>
    <col min="31" max="31" width="13.7109375" customWidth="1"/>
    <col min="32" max="32" width="10" bestFit="1" customWidth="1"/>
    <col min="33" max="33" width="13.85546875" customWidth="1"/>
    <col min="34" max="34" width="9.28515625" bestFit="1" customWidth="1"/>
    <col min="35" max="35" width="14.140625" customWidth="1"/>
    <col min="36" max="36" width="9.28515625" bestFit="1" customWidth="1"/>
    <col min="37" max="37" width="13.85546875" customWidth="1"/>
    <col min="38" max="38" width="9.28515625" bestFit="1" customWidth="1"/>
    <col min="39" max="39" width="23.7109375" customWidth="1"/>
  </cols>
  <sheetData>
    <row r="1" spans="1:39" ht="25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7"/>
      <c r="U1" s="42" t="s">
        <v>0</v>
      </c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 t="s">
        <v>1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ht="25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 t="s">
        <v>2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25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39" ht="67.5" customHeight="1">
      <c r="A5" s="44" t="s">
        <v>3</v>
      </c>
      <c r="B5" s="45" t="s">
        <v>4</v>
      </c>
      <c r="C5" s="43" t="s">
        <v>5</v>
      </c>
      <c r="D5" s="43"/>
      <c r="E5" s="43"/>
      <c r="F5" s="43" t="s">
        <v>34</v>
      </c>
      <c r="G5" s="43"/>
      <c r="H5" s="43"/>
      <c r="I5" s="43" t="s">
        <v>30</v>
      </c>
      <c r="J5" s="43"/>
      <c r="K5" s="43"/>
      <c r="L5" s="46" t="s">
        <v>6</v>
      </c>
      <c r="M5" s="46"/>
      <c r="N5" s="51"/>
      <c r="O5" s="43" t="s">
        <v>7</v>
      </c>
      <c r="P5" s="43"/>
      <c r="Q5" s="43" t="s">
        <v>8</v>
      </c>
      <c r="R5" s="43"/>
      <c r="S5" s="43" t="s">
        <v>9</v>
      </c>
      <c r="T5" s="43"/>
      <c r="U5" s="43" t="s">
        <v>10</v>
      </c>
      <c r="V5" s="43"/>
      <c r="W5" s="43" t="s">
        <v>11</v>
      </c>
      <c r="X5" s="43"/>
      <c r="Y5" s="43" t="s">
        <v>12</v>
      </c>
      <c r="Z5" s="43"/>
      <c r="AA5" s="43" t="s">
        <v>13</v>
      </c>
      <c r="AB5" s="43"/>
      <c r="AC5" s="43" t="s">
        <v>14</v>
      </c>
      <c r="AD5" s="43"/>
      <c r="AE5" s="43" t="s">
        <v>15</v>
      </c>
      <c r="AF5" s="43"/>
      <c r="AG5" s="43" t="s">
        <v>16</v>
      </c>
      <c r="AH5" s="43"/>
      <c r="AI5" s="43" t="s">
        <v>17</v>
      </c>
      <c r="AJ5" s="43"/>
      <c r="AK5" s="43" t="s">
        <v>18</v>
      </c>
      <c r="AL5" s="43"/>
      <c r="AM5" s="45" t="s">
        <v>19</v>
      </c>
    </row>
    <row r="6" spans="1:39" ht="64.5">
      <c r="A6" s="44"/>
      <c r="B6" s="45"/>
      <c r="C6" s="1" t="s">
        <v>20</v>
      </c>
      <c r="D6" s="2" t="s">
        <v>21</v>
      </c>
      <c r="E6" s="2" t="s">
        <v>22</v>
      </c>
      <c r="F6" s="1" t="s">
        <v>20</v>
      </c>
      <c r="G6" s="2" t="s">
        <v>21</v>
      </c>
      <c r="H6" s="2" t="s">
        <v>22</v>
      </c>
      <c r="I6" s="1" t="s">
        <v>20</v>
      </c>
      <c r="J6" s="2" t="s">
        <v>21</v>
      </c>
      <c r="K6" s="2" t="s">
        <v>22</v>
      </c>
      <c r="L6" s="3" t="s">
        <v>23</v>
      </c>
      <c r="M6" s="3" t="s">
        <v>24</v>
      </c>
      <c r="N6" s="51"/>
      <c r="O6" s="4" t="s">
        <v>25</v>
      </c>
      <c r="P6" s="4" t="s">
        <v>26</v>
      </c>
      <c r="Q6" s="4" t="s">
        <v>25</v>
      </c>
      <c r="R6" s="4" t="s">
        <v>26</v>
      </c>
      <c r="S6" s="4" t="s">
        <v>25</v>
      </c>
      <c r="T6" s="4" t="s">
        <v>26</v>
      </c>
      <c r="U6" s="4" t="s">
        <v>25</v>
      </c>
      <c r="V6" s="4" t="s">
        <v>26</v>
      </c>
      <c r="W6" s="4" t="s">
        <v>25</v>
      </c>
      <c r="X6" s="4" t="s">
        <v>26</v>
      </c>
      <c r="Y6" s="4" t="s">
        <v>25</v>
      </c>
      <c r="Z6" s="4" t="s">
        <v>26</v>
      </c>
      <c r="AA6" s="4" t="s">
        <v>25</v>
      </c>
      <c r="AB6" s="4" t="s">
        <v>26</v>
      </c>
      <c r="AC6" s="4" t="s">
        <v>25</v>
      </c>
      <c r="AD6" s="4" t="s">
        <v>26</v>
      </c>
      <c r="AE6" s="4" t="s">
        <v>25</v>
      </c>
      <c r="AF6" s="4" t="s">
        <v>26</v>
      </c>
      <c r="AG6" s="4" t="s">
        <v>25</v>
      </c>
      <c r="AH6" s="4" t="s">
        <v>26</v>
      </c>
      <c r="AI6" s="4" t="s">
        <v>25</v>
      </c>
      <c r="AJ6" s="4" t="s">
        <v>26</v>
      </c>
      <c r="AK6" s="4" t="s">
        <v>25</v>
      </c>
      <c r="AL6" s="4" t="s">
        <v>26</v>
      </c>
      <c r="AM6" s="45"/>
    </row>
    <row r="7" spans="1:39" ht="18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4</v>
      </c>
      <c r="G7" s="5">
        <v>7</v>
      </c>
      <c r="H7" s="5">
        <v>8</v>
      </c>
      <c r="I7" s="5">
        <v>5</v>
      </c>
      <c r="J7" s="5">
        <v>10</v>
      </c>
      <c r="K7" s="5">
        <v>11</v>
      </c>
      <c r="L7" s="5">
        <v>6</v>
      </c>
      <c r="M7" s="5">
        <v>7</v>
      </c>
      <c r="N7" s="5">
        <v>14</v>
      </c>
      <c r="O7" s="5">
        <v>8</v>
      </c>
      <c r="P7" s="5">
        <v>9</v>
      </c>
      <c r="Q7" s="5">
        <v>10</v>
      </c>
      <c r="R7" s="5">
        <v>11</v>
      </c>
      <c r="S7" s="5">
        <v>12</v>
      </c>
      <c r="T7" s="5">
        <v>13</v>
      </c>
      <c r="U7" s="5">
        <v>14</v>
      </c>
      <c r="V7" s="5">
        <v>15</v>
      </c>
      <c r="W7" s="5">
        <v>16</v>
      </c>
      <c r="X7" s="5">
        <v>17</v>
      </c>
      <c r="Y7" s="5">
        <v>18</v>
      </c>
      <c r="Z7" s="5">
        <v>19</v>
      </c>
      <c r="AA7" s="5">
        <v>20</v>
      </c>
      <c r="AB7" s="5">
        <v>21</v>
      </c>
      <c r="AC7" s="5">
        <v>22</v>
      </c>
      <c r="AD7" s="5">
        <v>23</v>
      </c>
      <c r="AE7" s="5">
        <v>24</v>
      </c>
      <c r="AF7" s="5">
        <v>25</v>
      </c>
      <c r="AG7" s="5">
        <v>26</v>
      </c>
      <c r="AH7" s="5">
        <v>27</v>
      </c>
      <c r="AI7" s="5">
        <v>28</v>
      </c>
      <c r="AJ7" s="5">
        <v>29</v>
      </c>
      <c r="AK7" s="5">
        <v>30</v>
      </c>
      <c r="AL7" s="5">
        <v>31</v>
      </c>
      <c r="AM7" s="5">
        <v>32</v>
      </c>
    </row>
    <row r="8" spans="1:39" ht="22.5">
      <c r="A8" s="47" t="s">
        <v>35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9"/>
    </row>
    <row r="9" spans="1:39" ht="190.5" customHeight="1">
      <c r="A9" s="6" t="s">
        <v>27</v>
      </c>
      <c r="B9" s="7" t="s">
        <v>38</v>
      </c>
      <c r="C9" s="8">
        <f>O9+Q9+S9+U9+W9+Y9+AA9+AC9+AE9+AG9+AI9+AK9</f>
        <v>3045.2000000000003</v>
      </c>
      <c r="D9" s="8" t="e">
        <f>#REF!</f>
        <v>#REF!</v>
      </c>
      <c r="E9" s="8" t="e">
        <f>#REF!</f>
        <v>#REF!</v>
      </c>
      <c r="F9" s="8">
        <f>O9</f>
        <v>9.9999999999999996E-39</v>
      </c>
      <c r="G9" s="8" t="e">
        <f>#REF!</f>
        <v>#REF!</v>
      </c>
      <c r="H9" s="8" t="e">
        <f>#REF!</f>
        <v>#REF!</v>
      </c>
      <c r="I9" s="8">
        <f>P9+R9+T9+V9+X9+Z9+AB9+AD9+AF9+AH9+AJ9+AL9</f>
        <v>0</v>
      </c>
      <c r="J9" s="8" t="e">
        <f>#REF!</f>
        <v>#REF!</v>
      </c>
      <c r="K9" s="8" t="e">
        <f>#REF!</f>
        <v>#REF!</v>
      </c>
      <c r="L9" s="9">
        <f>I9/C9*100</f>
        <v>0</v>
      </c>
      <c r="M9" s="8">
        <f>I9/F9*100%</f>
        <v>0</v>
      </c>
      <c r="N9" s="8">
        <f>0</f>
        <v>0</v>
      </c>
      <c r="O9" s="8">
        <v>9.9999999999999996E-39</v>
      </c>
      <c r="P9" s="8">
        <f>0</f>
        <v>0</v>
      </c>
      <c r="Q9" s="8">
        <v>287.00900000000001</v>
      </c>
      <c r="R9" s="8">
        <f>0</f>
        <v>0</v>
      </c>
      <c r="S9" s="8">
        <v>1109.7</v>
      </c>
      <c r="T9" s="8">
        <f>0</f>
        <v>0</v>
      </c>
      <c r="U9" s="8">
        <v>219.684</v>
      </c>
      <c r="V9" s="8">
        <f>0</f>
        <v>0</v>
      </c>
      <c r="W9" s="8">
        <v>139.66900000000001</v>
      </c>
      <c r="X9" s="8">
        <f>0</f>
        <v>0</v>
      </c>
      <c r="Y9" s="8">
        <v>31.646999999999998</v>
      </c>
      <c r="Z9" s="8">
        <f>0</f>
        <v>0</v>
      </c>
      <c r="AA9" s="8">
        <v>341.00200000000001</v>
      </c>
      <c r="AB9" s="8">
        <f>0</f>
        <v>0</v>
      </c>
      <c r="AC9" s="8">
        <v>27.798999999999999</v>
      </c>
      <c r="AD9" s="8">
        <f>0</f>
        <v>0</v>
      </c>
      <c r="AE9" s="8">
        <v>146.386</v>
      </c>
      <c r="AF9" s="8">
        <f>0</f>
        <v>0</v>
      </c>
      <c r="AG9" s="8">
        <v>446.11399999999998</v>
      </c>
      <c r="AH9" s="8">
        <f>0</f>
        <v>0</v>
      </c>
      <c r="AI9" s="8">
        <v>124.09399999999999</v>
      </c>
      <c r="AJ9" s="8">
        <f>0</f>
        <v>0</v>
      </c>
      <c r="AK9" s="8">
        <v>172.096</v>
      </c>
      <c r="AL9" s="8">
        <v>0</v>
      </c>
      <c r="AM9" s="10" t="s">
        <v>43</v>
      </c>
    </row>
    <row r="10" spans="1:39" ht="114" customHeight="1">
      <c r="A10" s="6" t="s">
        <v>36</v>
      </c>
      <c r="B10" s="7" t="s">
        <v>40</v>
      </c>
      <c r="C10" s="8">
        <f t="shared" ref="C10:C11" si="0">O10+Q10+S10+U10+W10+Y10+AA10+AC10+AE10+AG10+AI10+AK10</f>
        <v>180931.09900000002</v>
      </c>
      <c r="D10" s="8" t="e">
        <f>#REF!</f>
        <v>#REF!</v>
      </c>
      <c r="E10" s="8" t="e">
        <f>#REF!</f>
        <v>#REF!</v>
      </c>
      <c r="F10" s="8">
        <f t="shared" ref="F10:F11" si="1">O10</f>
        <v>7282.5879999999997</v>
      </c>
      <c r="G10" s="8" t="e">
        <f>#REF!</f>
        <v>#REF!</v>
      </c>
      <c r="H10" s="8" t="e">
        <f>#REF!</f>
        <v>#REF!</v>
      </c>
      <c r="I10" s="8">
        <f>P10+R10+T10+V10+X10+Z10+AB10+AD10+AF10+AH10+AJ10+AL10</f>
        <v>5385.5910000000003</v>
      </c>
      <c r="J10" s="8" t="e">
        <f>#REF!</f>
        <v>#REF!</v>
      </c>
      <c r="K10" s="8" t="e">
        <f>#REF!</f>
        <v>#REF!</v>
      </c>
      <c r="L10" s="9">
        <f>I10/C10*100</f>
        <v>2.9765977379046373</v>
      </c>
      <c r="M10" s="8">
        <f>I10/F10*100%</f>
        <v>0.73951608960990245</v>
      </c>
      <c r="N10" s="8">
        <f>0</f>
        <v>0</v>
      </c>
      <c r="O10" s="8">
        <f>(6547895+734693)/1000</f>
        <v>7282.5879999999997</v>
      </c>
      <c r="P10" s="8">
        <v>5385.5910000000003</v>
      </c>
      <c r="Q10" s="8">
        <f>14641.063+992.443+64.569</f>
        <v>15698.074999999999</v>
      </c>
      <c r="R10" s="8">
        <f>0</f>
        <v>0</v>
      </c>
      <c r="S10" s="8">
        <f>216.181+13644.063+150.08</f>
        <v>14010.324000000001</v>
      </c>
      <c r="T10" s="8">
        <f>0</f>
        <v>0</v>
      </c>
      <c r="U10" s="8">
        <f>276.562+13941.532</f>
        <v>14218.093999999999</v>
      </c>
      <c r="V10" s="8">
        <f>0</f>
        <v>0</v>
      </c>
      <c r="W10" s="8">
        <f>168.152+20628.576+231.875</f>
        <v>21028.602999999999</v>
      </c>
      <c r="X10" s="8">
        <f>0</f>
        <v>0</v>
      </c>
      <c r="Y10" s="8">
        <f>120.699+17215.713</f>
        <v>17336.412</v>
      </c>
      <c r="Z10" s="8">
        <f>0</f>
        <v>0</v>
      </c>
      <c r="AA10" s="8">
        <f>29.839+15431.291</f>
        <v>15461.13</v>
      </c>
      <c r="AB10" s="8">
        <f>0</f>
        <v>0</v>
      </c>
      <c r="AC10" s="8">
        <f>104.438+8404.445+300</f>
        <v>8808.8829999999998</v>
      </c>
      <c r="AD10" s="8">
        <f>0</f>
        <v>0</v>
      </c>
      <c r="AE10" s="8">
        <f>154.902+12314.066+1017.4</f>
        <v>13486.368</v>
      </c>
      <c r="AF10" s="8">
        <f>0</f>
        <v>0</v>
      </c>
      <c r="AG10" s="8">
        <f>164.042+14283.634+1063.925</f>
        <v>15511.600999999999</v>
      </c>
      <c r="AH10" s="8">
        <f>0</f>
        <v>0</v>
      </c>
      <c r="AI10" s="8">
        <f>156.984+12781.159</f>
        <v>12938.143</v>
      </c>
      <c r="AJ10" s="8">
        <f>0</f>
        <v>0</v>
      </c>
      <c r="AK10" s="8">
        <f>179.671+24971.207</f>
        <v>25150.877999999997</v>
      </c>
      <c r="AL10" s="8">
        <v>0</v>
      </c>
      <c r="AM10" s="10" t="s">
        <v>44</v>
      </c>
    </row>
    <row r="11" spans="1:39" ht="114" customHeight="1">
      <c r="A11" s="6" t="s">
        <v>37</v>
      </c>
      <c r="B11" s="7" t="s">
        <v>39</v>
      </c>
      <c r="C11" s="8">
        <f t="shared" si="0"/>
        <v>3669.2</v>
      </c>
      <c r="D11" s="8" t="e">
        <f>#REF!</f>
        <v>#REF!</v>
      </c>
      <c r="E11" s="8" t="e">
        <f>#REF!</f>
        <v>#REF!</v>
      </c>
      <c r="F11" s="8">
        <f t="shared" si="1"/>
        <v>1706.125</v>
      </c>
      <c r="G11" s="8" t="e">
        <f>#REF!</f>
        <v>#REF!</v>
      </c>
      <c r="H11" s="8" t="e">
        <f>#REF!</f>
        <v>#REF!</v>
      </c>
      <c r="I11" s="8">
        <f>P11+R11+T11+V11+X11+Z11+AB11+AD11+AF11+AH11+AJ11+AL11</f>
        <v>179</v>
      </c>
      <c r="J11" s="8" t="e">
        <f>#REF!</f>
        <v>#REF!</v>
      </c>
      <c r="K11" s="8" t="e">
        <f>#REF!</f>
        <v>#REF!</v>
      </c>
      <c r="L11" s="9">
        <f>I11/C11*100</f>
        <v>4.8784476180093757</v>
      </c>
      <c r="M11" s="8">
        <f>I11/F11*100%</f>
        <v>0.10491611107040809</v>
      </c>
      <c r="N11" s="8">
        <f>0</f>
        <v>0</v>
      </c>
      <c r="O11" s="8">
        <v>1706.125</v>
      </c>
      <c r="P11" s="8">
        <v>179</v>
      </c>
      <c r="Q11" s="8">
        <v>533.79999999999995</v>
      </c>
      <c r="R11" s="8">
        <f>0</f>
        <v>0</v>
      </c>
      <c r="S11" s="8">
        <v>509</v>
      </c>
      <c r="T11" s="8">
        <f>0</f>
        <v>0</v>
      </c>
      <c r="U11" s="8">
        <v>713.97500000000002</v>
      </c>
      <c r="V11" s="8">
        <f>0</f>
        <v>0</v>
      </c>
      <c r="W11" s="8">
        <v>54.4</v>
      </c>
      <c r="X11" s="8">
        <f>0</f>
        <v>0</v>
      </c>
      <c r="Y11" s="8">
        <f>0</f>
        <v>0</v>
      </c>
      <c r="Z11" s="8">
        <f>0</f>
        <v>0</v>
      </c>
      <c r="AA11" s="8">
        <v>29</v>
      </c>
      <c r="AB11" s="8">
        <f>0</f>
        <v>0</v>
      </c>
      <c r="AC11" s="8">
        <f>0</f>
        <v>0</v>
      </c>
      <c r="AD11" s="8">
        <f>0</f>
        <v>0</v>
      </c>
      <c r="AE11" s="8">
        <v>76</v>
      </c>
      <c r="AF11" s="8">
        <f>0</f>
        <v>0</v>
      </c>
      <c r="AG11" s="8">
        <v>23.6</v>
      </c>
      <c r="AH11" s="8">
        <f>0</f>
        <v>0</v>
      </c>
      <c r="AI11" s="8">
        <v>23.263000000000002</v>
      </c>
      <c r="AJ11" s="8">
        <f>0</f>
        <v>0</v>
      </c>
      <c r="AK11" s="8">
        <f>37/1000</f>
        <v>3.6999999999999998E-2</v>
      </c>
      <c r="AL11" s="8">
        <v>0</v>
      </c>
      <c r="AM11" s="10" t="s">
        <v>45</v>
      </c>
    </row>
    <row r="12" spans="1:39" ht="43.5">
      <c r="A12" s="28"/>
      <c r="B12" s="29" t="s">
        <v>28</v>
      </c>
      <c r="C12" s="30">
        <f t="shared" ref="C12:AL12" si="2">C10+C11+C9</f>
        <v>187645.49900000004</v>
      </c>
      <c r="D12" s="30" t="e">
        <f t="shared" si="2"/>
        <v>#REF!</v>
      </c>
      <c r="E12" s="30" t="e">
        <f t="shared" si="2"/>
        <v>#REF!</v>
      </c>
      <c r="F12" s="30">
        <f t="shared" si="2"/>
        <v>8988.7129999999997</v>
      </c>
      <c r="G12" s="30" t="e">
        <f t="shared" si="2"/>
        <v>#REF!</v>
      </c>
      <c r="H12" s="30" t="e">
        <f t="shared" si="2"/>
        <v>#REF!</v>
      </c>
      <c r="I12" s="30">
        <f t="shared" si="2"/>
        <v>5564.5910000000003</v>
      </c>
      <c r="J12" s="30" t="e">
        <f t="shared" si="2"/>
        <v>#REF!</v>
      </c>
      <c r="K12" s="30" t="e">
        <f t="shared" si="2"/>
        <v>#REF!</v>
      </c>
      <c r="L12" s="30">
        <f t="shared" si="2"/>
        <v>7.8550453559140134</v>
      </c>
      <c r="M12" s="30">
        <f t="shared" si="2"/>
        <v>0.84443220068031055</v>
      </c>
      <c r="N12" s="30">
        <f t="shared" si="2"/>
        <v>0</v>
      </c>
      <c r="O12" s="30">
        <f t="shared" si="2"/>
        <v>8988.7129999999997</v>
      </c>
      <c r="P12" s="30">
        <f t="shared" si="2"/>
        <v>5564.5910000000003</v>
      </c>
      <c r="Q12" s="30">
        <f t="shared" si="2"/>
        <v>16518.883999999998</v>
      </c>
      <c r="R12" s="30">
        <f t="shared" si="2"/>
        <v>0</v>
      </c>
      <c r="S12" s="30">
        <f t="shared" si="2"/>
        <v>15629.024000000001</v>
      </c>
      <c r="T12" s="30">
        <f t="shared" si="2"/>
        <v>0</v>
      </c>
      <c r="U12" s="30">
        <f t="shared" si="2"/>
        <v>15151.752999999999</v>
      </c>
      <c r="V12" s="30">
        <f t="shared" si="2"/>
        <v>0</v>
      </c>
      <c r="W12" s="30">
        <f t="shared" si="2"/>
        <v>21222.672000000002</v>
      </c>
      <c r="X12" s="30">
        <f t="shared" si="2"/>
        <v>0</v>
      </c>
      <c r="Y12" s="30">
        <f t="shared" si="2"/>
        <v>17368.059000000001</v>
      </c>
      <c r="Z12" s="30">
        <f t="shared" si="2"/>
        <v>0</v>
      </c>
      <c r="AA12" s="30">
        <f t="shared" si="2"/>
        <v>15831.132</v>
      </c>
      <c r="AB12" s="30">
        <f t="shared" si="2"/>
        <v>0</v>
      </c>
      <c r="AC12" s="30">
        <f t="shared" si="2"/>
        <v>8836.6820000000007</v>
      </c>
      <c r="AD12" s="30">
        <f t="shared" si="2"/>
        <v>0</v>
      </c>
      <c r="AE12" s="30">
        <f t="shared" si="2"/>
        <v>13708.754000000001</v>
      </c>
      <c r="AF12" s="30">
        <f t="shared" si="2"/>
        <v>0</v>
      </c>
      <c r="AG12" s="30">
        <f t="shared" si="2"/>
        <v>15981.314999999999</v>
      </c>
      <c r="AH12" s="30">
        <f t="shared" si="2"/>
        <v>0</v>
      </c>
      <c r="AI12" s="30">
        <f t="shared" si="2"/>
        <v>13085.5</v>
      </c>
      <c r="AJ12" s="30">
        <f t="shared" si="2"/>
        <v>0</v>
      </c>
      <c r="AK12" s="30">
        <f t="shared" si="2"/>
        <v>25323.010999999999</v>
      </c>
      <c r="AL12" s="30">
        <f t="shared" si="2"/>
        <v>0</v>
      </c>
      <c r="AM12" s="31"/>
    </row>
    <row r="13" spans="1:39" ht="18.7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2"/>
    </row>
    <row r="14" spans="1:39" ht="15.75" hidden="1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7"/>
    </row>
    <row r="15" spans="1:39" ht="15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7"/>
    </row>
    <row r="16" spans="1:39" ht="18.75">
      <c r="A16" s="21"/>
      <c r="B16" s="21" t="s">
        <v>31</v>
      </c>
      <c r="C16" s="32"/>
      <c r="D16" s="23"/>
      <c r="E16" s="23"/>
      <c r="F16" s="23"/>
      <c r="G16" s="50" t="s">
        <v>32</v>
      </c>
      <c r="H16" s="50"/>
      <c r="I16" s="50"/>
      <c r="J16" s="50"/>
      <c r="K16" s="24"/>
      <c r="L16" s="24"/>
      <c r="M16" s="2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2"/>
    </row>
    <row r="17" spans="1:39" ht="18.75">
      <c r="A17" s="21"/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2"/>
    </row>
    <row r="18" spans="1:39" ht="18.75">
      <c r="A18" s="21"/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2"/>
    </row>
    <row r="19" spans="1:39" ht="18.75">
      <c r="A19" s="21"/>
      <c r="B19" s="21" t="s">
        <v>29</v>
      </c>
      <c r="C19" s="23"/>
      <c r="D19" s="23"/>
      <c r="E19" s="23"/>
      <c r="F19" s="23"/>
      <c r="G19" s="50" t="s">
        <v>33</v>
      </c>
      <c r="H19" s="50"/>
      <c r="I19" s="50"/>
      <c r="J19" s="50"/>
      <c r="K19" s="50"/>
      <c r="L19" s="24"/>
      <c r="M19" s="24"/>
      <c r="N19" s="26"/>
      <c r="O19" s="26"/>
      <c r="P19" s="26"/>
      <c r="Q19" s="26"/>
      <c r="R19" s="26"/>
      <c r="S19" s="26"/>
      <c r="T19" s="26"/>
      <c r="U19" s="26"/>
      <c r="V19" s="26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2"/>
      <c r="AJ19" s="21"/>
      <c r="AK19" s="21"/>
      <c r="AL19" s="21"/>
      <c r="AM19" s="21"/>
    </row>
    <row r="20" spans="1:39" ht="18.75">
      <c r="A20" s="21"/>
      <c r="L20" s="25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2"/>
    </row>
  </sheetData>
  <mergeCells count="29">
    <mergeCell ref="AK5:AL5"/>
    <mergeCell ref="AM5:AM6"/>
    <mergeCell ref="A8:AM8"/>
    <mergeCell ref="G16:J16"/>
    <mergeCell ref="G19:K19"/>
    <mergeCell ref="Y5:Z5"/>
    <mergeCell ref="AA5:AB5"/>
    <mergeCell ref="AC5:AD5"/>
    <mergeCell ref="AE5:AF5"/>
    <mergeCell ref="AG5:AH5"/>
    <mergeCell ref="AI5:AJ5"/>
    <mergeCell ref="N5:N6"/>
    <mergeCell ref="O5:P5"/>
    <mergeCell ref="Q5:R5"/>
    <mergeCell ref="S5:T5"/>
    <mergeCell ref="U5:V5"/>
    <mergeCell ref="W5:X5"/>
    <mergeCell ref="A5:A6"/>
    <mergeCell ref="B5:B6"/>
    <mergeCell ref="C5:E5"/>
    <mergeCell ref="F5:H5"/>
    <mergeCell ref="I5:K5"/>
    <mergeCell ref="L5:M5"/>
    <mergeCell ref="A1:S1"/>
    <mergeCell ref="U1:AM1"/>
    <mergeCell ref="A2:R2"/>
    <mergeCell ref="S2:AM2"/>
    <mergeCell ref="A3:R3"/>
    <mergeCell ref="S3:AM3"/>
  </mergeCells>
  <pageMargins left="0.23" right="0.23622047244094491" top="0.35433070866141736" bottom="0.74803149606299213" header="0.31496062992125984" footer="0.31496062992125984"/>
  <pageSetup paperSize="9" scale="62" orientation="landscape" horizontalDpi="180" verticalDpi="180" r:id="rId1"/>
  <colBreaks count="1" manualBreakCount="1">
    <brk id="20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20"/>
  <sheetViews>
    <sheetView view="pageBreakPreview" zoomScale="55" zoomScaleNormal="85" zoomScaleSheetLayoutView="55" workbookViewId="0">
      <selection activeCell="P10" sqref="P10"/>
    </sheetView>
  </sheetViews>
  <sheetFormatPr defaultRowHeight="15"/>
  <cols>
    <col min="1" max="1" width="8" customWidth="1"/>
    <col min="2" max="2" width="48.7109375" bestFit="1" customWidth="1"/>
    <col min="3" max="3" width="16.85546875" customWidth="1"/>
    <col min="4" max="4" width="10.140625" hidden="1" customWidth="1"/>
    <col min="5" max="5" width="12.7109375" hidden="1" customWidth="1"/>
    <col min="6" max="6" width="22" customWidth="1"/>
    <col min="7" max="7" width="10.140625" hidden="1" customWidth="1"/>
    <col min="8" max="8" width="10.28515625" hidden="1" customWidth="1"/>
    <col min="9" max="9" width="22.140625" customWidth="1"/>
    <col min="10" max="10" width="10.140625" hidden="1" customWidth="1"/>
    <col min="11" max="11" width="10.28515625" hidden="1" customWidth="1"/>
    <col min="12" max="12" width="13" customWidth="1"/>
    <col min="13" max="13" width="12.7109375" bestFit="1" customWidth="1"/>
    <col min="14" max="14" width="9.140625" hidden="1" customWidth="1"/>
    <col min="15" max="15" width="16.42578125" customWidth="1"/>
    <col min="16" max="16" width="15.42578125" customWidth="1"/>
    <col min="17" max="17" width="13.42578125" customWidth="1"/>
    <col min="18" max="18" width="14.85546875" customWidth="1"/>
    <col min="19" max="19" width="15.140625" customWidth="1"/>
    <col min="20" max="20" width="9.42578125" bestFit="1" customWidth="1"/>
    <col min="21" max="21" width="14.140625" customWidth="1"/>
    <col min="22" max="22" width="9.42578125" bestFit="1" customWidth="1"/>
    <col min="23" max="23" width="13.28515625" customWidth="1"/>
    <col min="24" max="24" width="9.42578125" bestFit="1" customWidth="1"/>
    <col min="25" max="25" width="13.42578125" customWidth="1"/>
    <col min="26" max="26" width="9.42578125" bestFit="1" customWidth="1"/>
    <col min="27" max="27" width="13.42578125" customWidth="1"/>
    <col min="28" max="28" width="9.42578125" bestFit="1" customWidth="1"/>
    <col min="29" max="29" width="12.140625" customWidth="1"/>
    <col min="30" max="30" width="9.42578125" bestFit="1" customWidth="1"/>
    <col min="31" max="31" width="13.7109375" customWidth="1"/>
    <col min="32" max="32" width="10" bestFit="1" customWidth="1"/>
    <col min="33" max="33" width="13.85546875" customWidth="1"/>
    <col min="34" max="34" width="9.28515625" bestFit="1" customWidth="1"/>
    <col min="35" max="35" width="14.140625" customWidth="1"/>
    <col min="36" max="36" width="9.28515625" bestFit="1" customWidth="1"/>
    <col min="37" max="37" width="13.85546875" customWidth="1"/>
    <col min="38" max="38" width="9.28515625" bestFit="1" customWidth="1"/>
    <col min="39" max="39" width="23.7109375" customWidth="1"/>
  </cols>
  <sheetData>
    <row r="1" spans="1:39" ht="25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7"/>
      <c r="U1" s="42" t="s">
        <v>0</v>
      </c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 t="s">
        <v>1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ht="25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 t="s">
        <v>2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25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39" ht="67.5" customHeight="1">
      <c r="A5" s="44" t="s">
        <v>3</v>
      </c>
      <c r="B5" s="45" t="s">
        <v>4</v>
      </c>
      <c r="C5" s="43" t="s">
        <v>5</v>
      </c>
      <c r="D5" s="43"/>
      <c r="E5" s="43"/>
      <c r="F5" s="43" t="s">
        <v>41</v>
      </c>
      <c r="G5" s="43"/>
      <c r="H5" s="43"/>
      <c r="I5" s="43" t="s">
        <v>42</v>
      </c>
      <c r="J5" s="43"/>
      <c r="K5" s="43"/>
      <c r="L5" s="46" t="s">
        <v>6</v>
      </c>
      <c r="M5" s="46"/>
      <c r="N5" s="51"/>
      <c r="O5" s="43" t="s">
        <v>7</v>
      </c>
      <c r="P5" s="43"/>
      <c r="Q5" s="43" t="s">
        <v>8</v>
      </c>
      <c r="R5" s="43"/>
      <c r="S5" s="43" t="s">
        <v>9</v>
      </c>
      <c r="T5" s="43"/>
      <c r="U5" s="43" t="s">
        <v>10</v>
      </c>
      <c r="V5" s="43"/>
      <c r="W5" s="43" t="s">
        <v>11</v>
      </c>
      <c r="X5" s="43"/>
      <c r="Y5" s="43" t="s">
        <v>12</v>
      </c>
      <c r="Z5" s="43"/>
      <c r="AA5" s="43" t="s">
        <v>13</v>
      </c>
      <c r="AB5" s="43"/>
      <c r="AC5" s="43" t="s">
        <v>14</v>
      </c>
      <c r="AD5" s="43"/>
      <c r="AE5" s="43" t="s">
        <v>15</v>
      </c>
      <c r="AF5" s="43"/>
      <c r="AG5" s="43" t="s">
        <v>16</v>
      </c>
      <c r="AH5" s="43"/>
      <c r="AI5" s="43" t="s">
        <v>17</v>
      </c>
      <c r="AJ5" s="43"/>
      <c r="AK5" s="43" t="s">
        <v>18</v>
      </c>
      <c r="AL5" s="43"/>
      <c r="AM5" s="45" t="s">
        <v>19</v>
      </c>
    </row>
    <row r="6" spans="1:39" ht="64.5">
      <c r="A6" s="44"/>
      <c r="B6" s="45"/>
      <c r="C6" s="1" t="s">
        <v>20</v>
      </c>
      <c r="D6" s="2" t="s">
        <v>21</v>
      </c>
      <c r="E6" s="2" t="s">
        <v>22</v>
      </c>
      <c r="F6" s="1" t="s">
        <v>20</v>
      </c>
      <c r="G6" s="2" t="s">
        <v>21</v>
      </c>
      <c r="H6" s="2" t="s">
        <v>22</v>
      </c>
      <c r="I6" s="1" t="s">
        <v>20</v>
      </c>
      <c r="J6" s="2" t="s">
        <v>21</v>
      </c>
      <c r="K6" s="2" t="s">
        <v>22</v>
      </c>
      <c r="L6" s="3" t="s">
        <v>23</v>
      </c>
      <c r="M6" s="3" t="s">
        <v>24</v>
      </c>
      <c r="N6" s="51"/>
      <c r="O6" s="4" t="s">
        <v>25</v>
      </c>
      <c r="P6" s="4" t="s">
        <v>26</v>
      </c>
      <c r="Q6" s="4" t="s">
        <v>25</v>
      </c>
      <c r="R6" s="4" t="s">
        <v>26</v>
      </c>
      <c r="S6" s="4" t="s">
        <v>25</v>
      </c>
      <c r="T6" s="4" t="s">
        <v>26</v>
      </c>
      <c r="U6" s="4" t="s">
        <v>25</v>
      </c>
      <c r="V6" s="4" t="s">
        <v>26</v>
      </c>
      <c r="W6" s="4" t="s">
        <v>25</v>
      </c>
      <c r="X6" s="4" t="s">
        <v>26</v>
      </c>
      <c r="Y6" s="4" t="s">
        <v>25</v>
      </c>
      <c r="Z6" s="4" t="s">
        <v>26</v>
      </c>
      <c r="AA6" s="4" t="s">
        <v>25</v>
      </c>
      <c r="AB6" s="4" t="s">
        <v>26</v>
      </c>
      <c r="AC6" s="4" t="s">
        <v>25</v>
      </c>
      <c r="AD6" s="4" t="s">
        <v>26</v>
      </c>
      <c r="AE6" s="4" t="s">
        <v>25</v>
      </c>
      <c r="AF6" s="4" t="s">
        <v>26</v>
      </c>
      <c r="AG6" s="4" t="s">
        <v>25</v>
      </c>
      <c r="AH6" s="4" t="s">
        <v>26</v>
      </c>
      <c r="AI6" s="4" t="s">
        <v>25</v>
      </c>
      <c r="AJ6" s="4" t="s">
        <v>26</v>
      </c>
      <c r="AK6" s="4" t="s">
        <v>25</v>
      </c>
      <c r="AL6" s="4" t="s">
        <v>26</v>
      </c>
      <c r="AM6" s="45"/>
    </row>
    <row r="7" spans="1:39" ht="18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4</v>
      </c>
      <c r="G7" s="5">
        <v>7</v>
      </c>
      <c r="H7" s="5">
        <v>8</v>
      </c>
      <c r="I7" s="5">
        <v>5</v>
      </c>
      <c r="J7" s="5">
        <v>10</v>
      </c>
      <c r="K7" s="5">
        <v>11</v>
      </c>
      <c r="L7" s="5">
        <v>6</v>
      </c>
      <c r="M7" s="5">
        <v>7</v>
      </c>
      <c r="N7" s="5">
        <v>14</v>
      </c>
      <c r="O7" s="5">
        <v>8</v>
      </c>
      <c r="P7" s="5">
        <v>9</v>
      </c>
      <c r="Q7" s="5">
        <v>10</v>
      </c>
      <c r="R7" s="5">
        <v>11</v>
      </c>
      <c r="S7" s="5">
        <v>12</v>
      </c>
      <c r="T7" s="5">
        <v>13</v>
      </c>
      <c r="U7" s="5">
        <v>14</v>
      </c>
      <c r="V7" s="5">
        <v>15</v>
      </c>
      <c r="W7" s="5">
        <v>16</v>
      </c>
      <c r="X7" s="5">
        <v>17</v>
      </c>
      <c r="Y7" s="5">
        <v>18</v>
      </c>
      <c r="Z7" s="5">
        <v>19</v>
      </c>
      <c r="AA7" s="5">
        <v>20</v>
      </c>
      <c r="AB7" s="5">
        <v>21</v>
      </c>
      <c r="AC7" s="5">
        <v>22</v>
      </c>
      <c r="AD7" s="5">
        <v>23</v>
      </c>
      <c r="AE7" s="5">
        <v>24</v>
      </c>
      <c r="AF7" s="5">
        <v>25</v>
      </c>
      <c r="AG7" s="5">
        <v>26</v>
      </c>
      <c r="AH7" s="5">
        <v>27</v>
      </c>
      <c r="AI7" s="5">
        <v>28</v>
      </c>
      <c r="AJ7" s="5">
        <v>29</v>
      </c>
      <c r="AK7" s="5">
        <v>30</v>
      </c>
      <c r="AL7" s="5">
        <v>31</v>
      </c>
      <c r="AM7" s="5">
        <v>32</v>
      </c>
    </row>
    <row r="8" spans="1:39" ht="22.5">
      <c r="A8" s="47" t="s">
        <v>35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9"/>
    </row>
    <row r="9" spans="1:39" ht="37.5">
      <c r="A9" s="6" t="s">
        <v>27</v>
      </c>
      <c r="B9" s="7" t="s">
        <v>38</v>
      </c>
      <c r="C9" s="8">
        <f>O9+Q9+S9+U9+W9+Y9+AA9+AC9+AE9+AG9+AI9+AK9</f>
        <v>3045.2000000000003</v>
      </c>
      <c r="D9" s="8" t="e">
        <f>#REF!</f>
        <v>#REF!</v>
      </c>
      <c r="E9" s="8" t="e">
        <f>#REF!</f>
        <v>#REF!</v>
      </c>
      <c r="F9" s="8">
        <f>O9+Q9</f>
        <v>287.00900000000001</v>
      </c>
      <c r="G9" s="8" t="e">
        <f>#REF!</f>
        <v>#REF!</v>
      </c>
      <c r="H9" s="8" t="e">
        <f>#REF!</f>
        <v>#REF!</v>
      </c>
      <c r="I9" s="8">
        <f>P9+R9+T9+V9+X9+Z9+AB9+AD9+AF9+AH9+AJ9+AL9</f>
        <v>267.61700000000002</v>
      </c>
      <c r="J9" s="8" t="e">
        <f>#REF!</f>
        <v>#REF!</v>
      </c>
      <c r="K9" s="8" t="e">
        <f>#REF!</f>
        <v>#REF!</v>
      </c>
      <c r="L9" s="9">
        <f>I9/C9*100</f>
        <v>8.7881584132405095</v>
      </c>
      <c r="M9" s="8">
        <f>I9/F9*100%</f>
        <v>0.93243417453808075</v>
      </c>
      <c r="N9" s="8">
        <f>0</f>
        <v>0</v>
      </c>
      <c r="O9" s="8">
        <v>0</v>
      </c>
      <c r="P9" s="8">
        <f>0</f>
        <v>0</v>
      </c>
      <c r="Q9" s="8">
        <v>287.00900000000001</v>
      </c>
      <c r="R9" s="8">
        <v>267.61700000000002</v>
      </c>
      <c r="S9" s="8">
        <v>1109.7</v>
      </c>
      <c r="T9" s="8">
        <f>0</f>
        <v>0</v>
      </c>
      <c r="U9" s="8">
        <v>219.684</v>
      </c>
      <c r="V9" s="8">
        <f>0</f>
        <v>0</v>
      </c>
      <c r="W9" s="8">
        <v>139.66900000000001</v>
      </c>
      <c r="X9" s="8">
        <f>0</f>
        <v>0</v>
      </c>
      <c r="Y9" s="8">
        <v>31.646999999999998</v>
      </c>
      <c r="Z9" s="8">
        <f>0</f>
        <v>0</v>
      </c>
      <c r="AA9" s="8">
        <v>341.00200000000001</v>
      </c>
      <c r="AB9" s="8">
        <f>0</f>
        <v>0</v>
      </c>
      <c r="AC9" s="8">
        <v>27.798999999999999</v>
      </c>
      <c r="AD9" s="8">
        <f>0</f>
        <v>0</v>
      </c>
      <c r="AE9" s="8">
        <v>146.386</v>
      </c>
      <c r="AF9" s="8">
        <f>0</f>
        <v>0</v>
      </c>
      <c r="AG9" s="8">
        <v>446.11399999999998</v>
      </c>
      <c r="AH9" s="8">
        <f>0</f>
        <v>0</v>
      </c>
      <c r="AI9" s="8">
        <v>124.09399999999999</v>
      </c>
      <c r="AJ9" s="8">
        <f>0</f>
        <v>0</v>
      </c>
      <c r="AK9" s="8">
        <v>172.096</v>
      </c>
      <c r="AL9" s="8">
        <v>0</v>
      </c>
      <c r="AM9" s="10" t="s">
        <v>46</v>
      </c>
    </row>
    <row r="10" spans="1:39" ht="114" customHeight="1">
      <c r="A10" s="6" t="s">
        <v>36</v>
      </c>
      <c r="B10" s="7" t="s">
        <v>40</v>
      </c>
      <c r="C10" s="8">
        <f t="shared" ref="C10:C11" si="0">O10+Q10+S10+U10+W10+Y10+AA10+AC10+AE10+AG10+AI10+AK10</f>
        <v>180931.09900000002</v>
      </c>
      <c r="D10" s="8" t="e">
        <f>#REF!</f>
        <v>#REF!</v>
      </c>
      <c r="E10" s="8" t="e">
        <f>#REF!</f>
        <v>#REF!</v>
      </c>
      <c r="F10" s="8">
        <f t="shared" ref="F10:F11" si="1">O10+Q10</f>
        <v>22980.663</v>
      </c>
      <c r="G10" s="8" t="e">
        <f>#REF!</f>
        <v>#REF!</v>
      </c>
      <c r="H10" s="8" t="e">
        <f>#REF!</f>
        <v>#REF!</v>
      </c>
      <c r="I10" s="8">
        <f>P10+R10+T10+V10+X10+Z10+AB10+AD10+AF10+AH10+AJ10+AL10</f>
        <v>21084.399000000001</v>
      </c>
      <c r="J10" s="8" t="e">
        <f>#REF!</f>
        <v>#REF!</v>
      </c>
      <c r="K10" s="8" t="e">
        <f>#REF!</f>
        <v>#REF!</v>
      </c>
      <c r="L10" s="9">
        <f>I10/C10*100</f>
        <v>11.653275261429766</v>
      </c>
      <c r="M10" s="8">
        <f>I10/F10*100%</f>
        <v>0.91748436500722375</v>
      </c>
      <c r="N10" s="8">
        <f>0</f>
        <v>0</v>
      </c>
      <c r="O10" s="8">
        <f>(6547895+734693)/1000</f>
        <v>7282.5879999999997</v>
      </c>
      <c r="P10" s="8">
        <v>5385.5910000000003</v>
      </c>
      <c r="Q10" s="8">
        <f>14641.063+992.443+64.569</f>
        <v>15698.074999999999</v>
      </c>
      <c r="R10" s="8">
        <f>21034.48+49.918-5385.59</f>
        <v>15698.808000000001</v>
      </c>
      <c r="S10" s="8">
        <f>216.181+13644.063+150.08</f>
        <v>14010.324000000001</v>
      </c>
      <c r="T10" s="8">
        <f>0</f>
        <v>0</v>
      </c>
      <c r="U10" s="8">
        <f>276.562+13941.532</f>
        <v>14218.093999999999</v>
      </c>
      <c r="V10" s="8">
        <f>0</f>
        <v>0</v>
      </c>
      <c r="W10" s="8">
        <f>168.152+20628.576+231.875</f>
        <v>21028.602999999999</v>
      </c>
      <c r="X10" s="8">
        <f>0</f>
        <v>0</v>
      </c>
      <c r="Y10" s="8">
        <f>120.699+17215.713</f>
        <v>17336.412</v>
      </c>
      <c r="Z10" s="8">
        <f>0</f>
        <v>0</v>
      </c>
      <c r="AA10" s="8">
        <f>29.839+15431.291</f>
        <v>15461.13</v>
      </c>
      <c r="AB10" s="8">
        <f>0</f>
        <v>0</v>
      </c>
      <c r="AC10" s="8">
        <f>104.438+8404.445+300</f>
        <v>8808.8829999999998</v>
      </c>
      <c r="AD10" s="8">
        <f>0</f>
        <v>0</v>
      </c>
      <c r="AE10" s="8">
        <f>154.902+12314.066+1017.4</f>
        <v>13486.368</v>
      </c>
      <c r="AF10" s="8">
        <f>0</f>
        <v>0</v>
      </c>
      <c r="AG10" s="8">
        <f>164.042+14283.634+1063.925</f>
        <v>15511.600999999999</v>
      </c>
      <c r="AH10" s="8">
        <f>0</f>
        <v>0</v>
      </c>
      <c r="AI10" s="8">
        <f>156.984+12781.159</f>
        <v>12938.143</v>
      </c>
      <c r="AJ10" s="8">
        <f>0</f>
        <v>0</v>
      </c>
      <c r="AK10" s="8">
        <f>179.671+24971.207</f>
        <v>25150.877999999997</v>
      </c>
      <c r="AL10" s="8">
        <v>0</v>
      </c>
      <c r="AM10" s="10" t="s">
        <v>44</v>
      </c>
    </row>
    <row r="11" spans="1:39" ht="114" customHeight="1">
      <c r="A11" s="6" t="s">
        <v>37</v>
      </c>
      <c r="B11" s="7" t="s">
        <v>39</v>
      </c>
      <c r="C11" s="8">
        <f t="shared" si="0"/>
        <v>3669.2</v>
      </c>
      <c r="D11" s="8" t="e">
        <f>#REF!</f>
        <v>#REF!</v>
      </c>
      <c r="E11" s="8" t="e">
        <f>#REF!</f>
        <v>#REF!</v>
      </c>
      <c r="F11" s="8">
        <f t="shared" si="1"/>
        <v>2239.9250000000002</v>
      </c>
      <c r="G11" s="8" t="e">
        <f>#REF!</f>
        <v>#REF!</v>
      </c>
      <c r="H11" s="8" t="e">
        <f>#REF!</f>
        <v>#REF!</v>
      </c>
      <c r="I11" s="8">
        <f>P11+R11+T11+V11+X11+Z11+AB11+AD11+AF11+AH11+AJ11+AL11</f>
        <v>1408.943</v>
      </c>
      <c r="J11" s="8" t="e">
        <f>#REF!</f>
        <v>#REF!</v>
      </c>
      <c r="K11" s="8" t="e">
        <f>#REF!</f>
        <v>#REF!</v>
      </c>
      <c r="L11" s="9">
        <f>I11/C11*100</f>
        <v>38.399187833860246</v>
      </c>
      <c r="M11" s="8">
        <f>I11/F11*100%</f>
        <v>0.6290134714331953</v>
      </c>
      <c r="N11" s="8">
        <f>0</f>
        <v>0</v>
      </c>
      <c r="O11" s="8">
        <v>1706.125</v>
      </c>
      <c r="P11" s="8">
        <v>179</v>
      </c>
      <c r="Q11" s="8">
        <v>533.79999999999995</v>
      </c>
      <c r="R11" s="8">
        <v>1229.943</v>
      </c>
      <c r="S11" s="8">
        <v>509</v>
      </c>
      <c r="T11" s="8">
        <f>0</f>
        <v>0</v>
      </c>
      <c r="U11" s="8">
        <v>713.97500000000002</v>
      </c>
      <c r="V11" s="8">
        <f>0</f>
        <v>0</v>
      </c>
      <c r="W11" s="8">
        <v>54.4</v>
      </c>
      <c r="X11" s="8">
        <f>0</f>
        <v>0</v>
      </c>
      <c r="Y11" s="8">
        <f>0</f>
        <v>0</v>
      </c>
      <c r="Z11" s="8">
        <f>0</f>
        <v>0</v>
      </c>
      <c r="AA11" s="8">
        <v>29</v>
      </c>
      <c r="AB11" s="8">
        <f>0</f>
        <v>0</v>
      </c>
      <c r="AC11" s="8">
        <f>0</f>
        <v>0</v>
      </c>
      <c r="AD11" s="8">
        <f>0</f>
        <v>0</v>
      </c>
      <c r="AE11" s="8">
        <v>76</v>
      </c>
      <c r="AF11" s="8">
        <f>0</f>
        <v>0</v>
      </c>
      <c r="AG11" s="8">
        <v>23.6</v>
      </c>
      <c r="AH11" s="8">
        <f>0</f>
        <v>0</v>
      </c>
      <c r="AI11" s="8">
        <v>23.263000000000002</v>
      </c>
      <c r="AJ11" s="8">
        <f>0</f>
        <v>0</v>
      </c>
      <c r="AK11" s="8">
        <f>37/1000</f>
        <v>3.6999999999999998E-2</v>
      </c>
      <c r="AL11" s="8">
        <v>0</v>
      </c>
      <c r="AM11" s="10" t="s">
        <v>45</v>
      </c>
    </row>
    <row r="12" spans="1:39" ht="43.5">
      <c r="A12" s="28"/>
      <c r="B12" s="29" t="s">
        <v>28</v>
      </c>
      <c r="C12" s="30">
        <f t="shared" ref="C12:AL12" si="2">C10+C11+C9</f>
        <v>187645.49900000004</v>
      </c>
      <c r="D12" s="30" t="e">
        <f t="shared" si="2"/>
        <v>#REF!</v>
      </c>
      <c r="E12" s="30" t="e">
        <f t="shared" si="2"/>
        <v>#REF!</v>
      </c>
      <c r="F12" s="30">
        <f t="shared" si="2"/>
        <v>25507.597000000002</v>
      </c>
      <c r="G12" s="30" t="e">
        <f t="shared" si="2"/>
        <v>#REF!</v>
      </c>
      <c r="H12" s="30" t="e">
        <f t="shared" si="2"/>
        <v>#REF!</v>
      </c>
      <c r="I12" s="30">
        <f t="shared" si="2"/>
        <v>22760.958999999999</v>
      </c>
      <c r="J12" s="30" t="e">
        <f t="shared" si="2"/>
        <v>#REF!</v>
      </c>
      <c r="K12" s="30" t="e">
        <f t="shared" si="2"/>
        <v>#REF!</v>
      </c>
      <c r="L12" s="30">
        <f t="shared" si="2"/>
        <v>58.840621508530518</v>
      </c>
      <c r="M12" s="30">
        <f t="shared" si="2"/>
        <v>2.4789320109784998</v>
      </c>
      <c r="N12" s="30">
        <f t="shared" si="2"/>
        <v>0</v>
      </c>
      <c r="O12" s="30">
        <f t="shared" si="2"/>
        <v>8988.7129999999997</v>
      </c>
      <c r="P12" s="30">
        <f t="shared" si="2"/>
        <v>5564.5910000000003</v>
      </c>
      <c r="Q12" s="30">
        <f t="shared" si="2"/>
        <v>16518.883999999998</v>
      </c>
      <c r="R12" s="30">
        <f t="shared" si="2"/>
        <v>17196.367999999999</v>
      </c>
      <c r="S12" s="30">
        <f t="shared" si="2"/>
        <v>15629.024000000001</v>
      </c>
      <c r="T12" s="30">
        <f t="shared" si="2"/>
        <v>0</v>
      </c>
      <c r="U12" s="30">
        <f t="shared" si="2"/>
        <v>15151.752999999999</v>
      </c>
      <c r="V12" s="30">
        <f t="shared" si="2"/>
        <v>0</v>
      </c>
      <c r="W12" s="30">
        <f t="shared" si="2"/>
        <v>21222.672000000002</v>
      </c>
      <c r="X12" s="30">
        <f t="shared" si="2"/>
        <v>0</v>
      </c>
      <c r="Y12" s="30">
        <f t="shared" si="2"/>
        <v>17368.059000000001</v>
      </c>
      <c r="Z12" s="30">
        <f t="shared" si="2"/>
        <v>0</v>
      </c>
      <c r="AA12" s="30">
        <f t="shared" si="2"/>
        <v>15831.132</v>
      </c>
      <c r="AB12" s="30">
        <f t="shared" si="2"/>
        <v>0</v>
      </c>
      <c r="AC12" s="30">
        <f t="shared" si="2"/>
        <v>8836.6820000000007</v>
      </c>
      <c r="AD12" s="30">
        <f t="shared" si="2"/>
        <v>0</v>
      </c>
      <c r="AE12" s="30">
        <f t="shared" si="2"/>
        <v>13708.754000000001</v>
      </c>
      <c r="AF12" s="30">
        <f t="shared" si="2"/>
        <v>0</v>
      </c>
      <c r="AG12" s="30">
        <f t="shared" si="2"/>
        <v>15981.314999999999</v>
      </c>
      <c r="AH12" s="30">
        <f t="shared" si="2"/>
        <v>0</v>
      </c>
      <c r="AI12" s="30">
        <f t="shared" si="2"/>
        <v>13085.5</v>
      </c>
      <c r="AJ12" s="30">
        <f t="shared" si="2"/>
        <v>0</v>
      </c>
      <c r="AK12" s="30">
        <f t="shared" si="2"/>
        <v>25323.010999999999</v>
      </c>
      <c r="AL12" s="30">
        <f t="shared" si="2"/>
        <v>0</v>
      </c>
      <c r="AM12" s="31"/>
    </row>
    <row r="13" spans="1:39" ht="18.7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2"/>
    </row>
    <row r="14" spans="1:39" ht="15.75" hidden="1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7"/>
    </row>
    <row r="15" spans="1:39" ht="15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7"/>
    </row>
    <row r="16" spans="1:39" ht="18.75">
      <c r="A16" s="21"/>
      <c r="B16" s="21" t="s">
        <v>31</v>
      </c>
      <c r="C16" s="32"/>
      <c r="D16" s="23"/>
      <c r="E16" s="23"/>
      <c r="F16" s="23"/>
      <c r="G16" s="50" t="s">
        <v>32</v>
      </c>
      <c r="H16" s="50"/>
      <c r="I16" s="50"/>
      <c r="J16" s="50"/>
      <c r="K16" s="24"/>
      <c r="L16" s="24"/>
      <c r="M16" s="2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2"/>
    </row>
    <row r="17" spans="1:39" ht="18.75">
      <c r="A17" s="21"/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2"/>
    </row>
    <row r="18" spans="1:39" ht="18.75">
      <c r="A18" s="21"/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2"/>
    </row>
    <row r="19" spans="1:39" ht="18.75">
      <c r="A19" s="21"/>
      <c r="B19" s="21" t="s">
        <v>29</v>
      </c>
      <c r="C19" s="23"/>
      <c r="D19" s="23"/>
      <c r="E19" s="23"/>
      <c r="F19" s="23"/>
      <c r="G19" s="50" t="s">
        <v>33</v>
      </c>
      <c r="H19" s="50"/>
      <c r="I19" s="50"/>
      <c r="J19" s="50"/>
      <c r="K19" s="50"/>
      <c r="L19" s="24"/>
      <c r="M19" s="24"/>
      <c r="N19" s="26"/>
      <c r="O19" s="26"/>
      <c r="P19" s="26"/>
      <c r="Q19" s="26"/>
      <c r="R19" s="26"/>
      <c r="S19" s="26"/>
      <c r="T19" s="26"/>
      <c r="U19" s="26"/>
      <c r="V19" s="26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2"/>
      <c r="AJ19" s="21"/>
      <c r="AK19" s="21"/>
      <c r="AL19" s="21"/>
      <c r="AM19" s="21"/>
    </row>
    <row r="20" spans="1:39" ht="18.75">
      <c r="A20" s="21"/>
      <c r="L20" s="25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2"/>
    </row>
  </sheetData>
  <mergeCells count="29">
    <mergeCell ref="AK5:AL5"/>
    <mergeCell ref="AM5:AM6"/>
    <mergeCell ref="A8:AM8"/>
    <mergeCell ref="G16:J16"/>
    <mergeCell ref="AG5:AH5"/>
    <mergeCell ref="AI5:AJ5"/>
    <mergeCell ref="A5:A6"/>
    <mergeCell ref="B5:B6"/>
    <mergeCell ref="C5:E5"/>
    <mergeCell ref="G19:K19"/>
    <mergeCell ref="Y5:Z5"/>
    <mergeCell ref="AA5:AB5"/>
    <mergeCell ref="AC5:AD5"/>
    <mergeCell ref="AE5:AF5"/>
    <mergeCell ref="N5:N6"/>
    <mergeCell ref="O5:P5"/>
    <mergeCell ref="Q5:R5"/>
    <mergeCell ref="S5:T5"/>
    <mergeCell ref="U5:V5"/>
    <mergeCell ref="W5:X5"/>
    <mergeCell ref="F5:H5"/>
    <mergeCell ref="I5:K5"/>
    <mergeCell ref="L5:M5"/>
    <mergeCell ref="A1:S1"/>
    <mergeCell ref="U1:AM1"/>
    <mergeCell ref="A2:R2"/>
    <mergeCell ref="S2:AM2"/>
    <mergeCell ref="A3:R3"/>
    <mergeCell ref="S3:AM3"/>
  </mergeCells>
  <pageMargins left="0.23" right="0.23622047244094491" top="0.35433070866141736" bottom="0.74803149606299213" header="0.31496062992125984" footer="0.31496062992125984"/>
  <pageSetup paperSize="9" scale="62" orientation="landscape" horizontalDpi="180" verticalDpi="180" r:id="rId1"/>
  <colBreaks count="1" manualBreakCount="1">
    <brk id="20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view="pageBreakPreview" topLeftCell="L1" zoomScale="55" zoomScaleNormal="85" zoomScaleSheetLayoutView="55" workbookViewId="0">
      <selection activeCell="F9" sqref="F9:F11"/>
    </sheetView>
  </sheetViews>
  <sheetFormatPr defaultRowHeight="15"/>
  <cols>
    <col min="1" max="1" width="8" customWidth="1"/>
    <col min="2" max="2" width="43.5703125" customWidth="1"/>
    <col min="3" max="3" width="16.85546875" customWidth="1"/>
    <col min="4" max="4" width="10.140625" hidden="1" customWidth="1"/>
    <col min="5" max="5" width="12.7109375" hidden="1" customWidth="1"/>
    <col min="6" max="6" width="22" customWidth="1"/>
    <col min="7" max="7" width="10.140625" hidden="1" customWidth="1"/>
    <col min="8" max="8" width="10.28515625" hidden="1" customWidth="1"/>
    <col min="9" max="9" width="22.140625" customWidth="1"/>
    <col min="10" max="10" width="10.140625" hidden="1" customWidth="1"/>
    <col min="11" max="11" width="10.28515625" hidden="1" customWidth="1"/>
    <col min="12" max="12" width="13" customWidth="1"/>
    <col min="13" max="13" width="12.7109375" bestFit="1" customWidth="1"/>
    <col min="14" max="14" width="9.140625" hidden="1" customWidth="1"/>
    <col min="15" max="15" width="16.42578125" customWidth="1"/>
    <col min="16" max="16" width="15.42578125" customWidth="1"/>
    <col min="17" max="17" width="13.42578125" customWidth="1"/>
    <col min="18" max="18" width="14.85546875" customWidth="1"/>
    <col min="19" max="19" width="15.140625" customWidth="1"/>
    <col min="20" max="20" width="13.140625" customWidth="1"/>
    <col min="21" max="21" width="14.140625" customWidth="1"/>
    <col min="22" max="22" width="9.42578125" bestFit="1" customWidth="1"/>
    <col min="23" max="23" width="13.28515625" customWidth="1"/>
    <col min="24" max="24" width="9.42578125" bestFit="1" customWidth="1"/>
    <col min="25" max="25" width="13.42578125" customWidth="1"/>
    <col min="26" max="26" width="9.42578125" bestFit="1" customWidth="1"/>
    <col min="27" max="27" width="13.42578125" customWidth="1"/>
    <col min="28" max="28" width="9.42578125" bestFit="1" customWidth="1"/>
    <col min="29" max="29" width="12.140625" customWidth="1"/>
    <col min="30" max="30" width="9.42578125" bestFit="1" customWidth="1"/>
    <col min="31" max="31" width="13.7109375" customWidth="1"/>
    <col min="32" max="32" width="10" bestFit="1" customWidth="1"/>
    <col min="33" max="33" width="13.85546875" customWidth="1"/>
    <col min="34" max="34" width="9.28515625" bestFit="1" customWidth="1"/>
    <col min="35" max="35" width="14.140625" customWidth="1"/>
    <col min="36" max="36" width="9.28515625" bestFit="1" customWidth="1"/>
    <col min="37" max="37" width="13.85546875" customWidth="1"/>
    <col min="38" max="38" width="9.28515625" bestFit="1" customWidth="1"/>
    <col min="39" max="39" width="23.7109375" customWidth="1"/>
  </cols>
  <sheetData>
    <row r="1" spans="1:39" ht="25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7"/>
      <c r="U1" s="42" t="s">
        <v>0</v>
      </c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 t="s">
        <v>1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ht="25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 t="s">
        <v>2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25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ht="67.5" customHeight="1">
      <c r="A5" s="44" t="s">
        <v>3</v>
      </c>
      <c r="B5" s="45" t="s">
        <v>4</v>
      </c>
      <c r="C5" s="43" t="s">
        <v>5</v>
      </c>
      <c r="D5" s="43"/>
      <c r="E5" s="43"/>
      <c r="F5" s="43" t="s">
        <v>47</v>
      </c>
      <c r="G5" s="43"/>
      <c r="H5" s="43"/>
      <c r="I5" s="43" t="s">
        <v>48</v>
      </c>
      <c r="J5" s="43"/>
      <c r="K5" s="43"/>
      <c r="L5" s="46" t="s">
        <v>6</v>
      </c>
      <c r="M5" s="46"/>
      <c r="N5" s="51"/>
      <c r="O5" s="43" t="s">
        <v>7</v>
      </c>
      <c r="P5" s="43"/>
      <c r="Q5" s="43" t="s">
        <v>8</v>
      </c>
      <c r="R5" s="43"/>
      <c r="S5" s="43" t="s">
        <v>9</v>
      </c>
      <c r="T5" s="43"/>
      <c r="U5" s="43" t="s">
        <v>10</v>
      </c>
      <c r="V5" s="43"/>
      <c r="W5" s="43" t="s">
        <v>11</v>
      </c>
      <c r="X5" s="43"/>
      <c r="Y5" s="43" t="s">
        <v>12</v>
      </c>
      <c r="Z5" s="43"/>
      <c r="AA5" s="43" t="s">
        <v>13</v>
      </c>
      <c r="AB5" s="43"/>
      <c r="AC5" s="43" t="s">
        <v>14</v>
      </c>
      <c r="AD5" s="43"/>
      <c r="AE5" s="43" t="s">
        <v>15</v>
      </c>
      <c r="AF5" s="43"/>
      <c r="AG5" s="43" t="s">
        <v>16</v>
      </c>
      <c r="AH5" s="43"/>
      <c r="AI5" s="43" t="s">
        <v>17</v>
      </c>
      <c r="AJ5" s="43"/>
      <c r="AK5" s="43" t="s">
        <v>18</v>
      </c>
      <c r="AL5" s="43"/>
      <c r="AM5" s="45" t="s">
        <v>19</v>
      </c>
    </row>
    <row r="6" spans="1:39" ht="64.5">
      <c r="A6" s="44"/>
      <c r="B6" s="45"/>
      <c r="C6" s="1" t="s">
        <v>20</v>
      </c>
      <c r="D6" s="2" t="s">
        <v>21</v>
      </c>
      <c r="E6" s="2" t="s">
        <v>22</v>
      </c>
      <c r="F6" s="1" t="s">
        <v>20</v>
      </c>
      <c r="G6" s="2" t="s">
        <v>21</v>
      </c>
      <c r="H6" s="2" t="s">
        <v>22</v>
      </c>
      <c r="I6" s="1" t="s">
        <v>20</v>
      </c>
      <c r="J6" s="2" t="s">
        <v>21</v>
      </c>
      <c r="K6" s="2" t="s">
        <v>22</v>
      </c>
      <c r="L6" s="3" t="s">
        <v>23</v>
      </c>
      <c r="M6" s="3" t="s">
        <v>24</v>
      </c>
      <c r="N6" s="51"/>
      <c r="O6" s="4" t="s">
        <v>25</v>
      </c>
      <c r="P6" s="4" t="s">
        <v>26</v>
      </c>
      <c r="Q6" s="4" t="s">
        <v>25</v>
      </c>
      <c r="R6" s="4" t="s">
        <v>26</v>
      </c>
      <c r="S6" s="4" t="s">
        <v>25</v>
      </c>
      <c r="T6" s="4" t="s">
        <v>26</v>
      </c>
      <c r="U6" s="4" t="s">
        <v>25</v>
      </c>
      <c r="V6" s="4" t="s">
        <v>26</v>
      </c>
      <c r="W6" s="4" t="s">
        <v>25</v>
      </c>
      <c r="X6" s="4" t="s">
        <v>26</v>
      </c>
      <c r="Y6" s="4" t="s">
        <v>25</v>
      </c>
      <c r="Z6" s="4" t="s">
        <v>26</v>
      </c>
      <c r="AA6" s="4" t="s">
        <v>25</v>
      </c>
      <c r="AB6" s="4" t="s">
        <v>26</v>
      </c>
      <c r="AC6" s="4" t="s">
        <v>25</v>
      </c>
      <c r="AD6" s="4" t="s">
        <v>26</v>
      </c>
      <c r="AE6" s="4" t="s">
        <v>25</v>
      </c>
      <c r="AF6" s="4" t="s">
        <v>26</v>
      </c>
      <c r="AG6" s="4" t="s">
        <v>25</v>
      </c>
      <c r="AH6" s="4" t="s">
        <v>26</v>
      </c>
      <c r="AI6" s="4" t="s">
        <v>25</v>
      </c>
      <c r="AJ6" s="4" t="s">
        <v>26</v>
      </c>
      <c r="AK6" s="4" t="s">
        <v>25</v>
      </c>
      <c r="AL6" s="4" t="s">
        <v>26</v>
      </c>
      <c r="AM6" s="45"/>
    </row>
    <row r="7" spans="1:39" ht="18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4</v>
      </c>
      <c r="G7" s="5">
        <v>7</v>
      </c>
      <c r="H7" s="5">
        <v>8</v>
      </c>
      <c r="I7" s="5">
        <v>5</v>
      </c>
      <c r="J7" s="5">
        <v>10</v>
      </c>
      <c r="K7" s="5">
        <v>11</v>
      </c>
      <c r="L7" s="5">
        <v>6</v>
      </c>
      <c r="M7" s="5">
        <v>7</v>
      </c>
      <c r="N7" s="5">
        <v>14</v>
      </c>
      <c r="O7" s="5">
        <v>8</v>
      </c>
      <c r="P7" s="5">
        <v>9</v>
      </c>
      <c r="Q7" s="5">
        <v>10</v>
      </c>
      <c r="R7" s="5">
        <v>11</v>
      </c>
      <c r="S7" s="5">
        <v>12</v>
      </c>
      <c r="T7" s="5">
        <v>13</v>
      </c>
      <c r="U7" s="5">
        <v>14</v>
      </c>
      <c r="V7" s="5">
        <v>15</v>
      </c>
      <c r="W7" s="5">
        <v>16</v>
      </c>
      <c r="X7" s="5">
        <v>17</v>
      </c>
      <c r="Y7" s="5">
        <v>18</v>
      </c>
      <c r="Z7" s="5">
        <v>19</v>
      </c>
      <c r="AA7" s="5">
        <v>20</v>
      </c>
      <c r="AB7" s="5">
        <v>21</v>
      </c>
      <c r="AC7" s="5">
        <v>22</v>
      </c>
      <c r="AD7" s="5">
        <v>23</v>
      </c>
      <c r="AE7" s="5">
        <v>24</v>
      </c>
      <c r="AF7" s="5">
        <v>25</v>
      </c>
      <c r="AG7" s="5">
        <v>26</v>
      </c>
      <c r="AH7" s="5">
        <v>27</v>
      </c>
      <c r="AI7" s="5">
        <v>28</v>
      </c>
      <c r="AJ7" s="5">
        <v>29</v>
      </c>
      <c r="AK7" s="5">
        <v>30</v>
      </c>
      <c r="AL7" s="5">
        <v>31</v>
      </c>
      <c r="AM7" s="5">
        <v>32</v>
      </c>
    </row>
    <row r="8" spans="1:39" ht="22.5">
      <c r="A8" s="47" t="s">
        <v>35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9"/>
    </row>
    <row r="9" spans="1:39" ht="89.25">
      <c r="A9" s="6" t="s">
        <v>27</v>
      </c>
      <c r="B9" s="7" t="s">
        <v>38</v>
      </c>
      <c r="C9" s="8">
        <f>O9+Q9+S9+U9+W9+Y9+AA9+AC9+AE9+AG9+AI9+AK9</f>
        <v>3045.2000000000003</v>
      </c>
      <c r="D9" s="8" t="e">
        <f>#REF!</f>
        <v>#REF!</v>
      </c>
      <c r="E9" s="8" t="e">
        <f>#REF!</f>
        <v>#REF!</v>
      </c>
      <c r="F9" s="8">
        <f>O9+Q9+S9</f>
        <v>1396.7090000000001</v>
      </c>
      <c r="G9" s="8" t="e">
        <f>#REF!</f>
        <v>#REF!</v>
      </c>
      <c r="H9" s="8" t="e">
        <f>#REF!</f>
        <v>#REF!</v>
      </c>
      <c r="I9" s="8">
        <f>P9+R9+T9+V9+X9+Z9+AB9+AD9+AF9+AH9+AJ9+AL9</f>
        <v>564.55889000000002</v>
      </c>
      <c r="J9" s="8" t="e">
        <f>#REF!</f>
        <v>#REF!</v>
      </c>
      <c r="K9" s="8" t="e">
        <f>#REF!</f>
        <v>#REF!</v>
      </c>
      <c r="L9" s="9">
        <f>I9/C9*100</f>
        <v>18.539304150794692</v>
      </c>
      <c r="M9" s="8">
        <f>I9/F9*100%</f>
        <v>0.40420652405046431</v>
      </c>
      <c r="N9" s="8">
        <f>0</f>
        <v>0</v>
      </c>
      <c r="O9" s="8">
        <v>0</v>
      </c>
      <c r="P9" s="8">
        <f>0</f>
        <v>0</v>
      </c>
      <c r="Q9" s="8">
        <v>287.00900000000001</v>
      </c>
      <c r="R9" s="8">
        <v>267.61700000000002</v>
      </c>
      <c r="S9" s="8">
        <v>1109.7</v>
      </c>
      <c r="T9" s="8">
        <v>296.94189</v>
      </c>
      <c r="U9" s="8">
        <v>219.684</v>
      </c>
      <c r="V9" s="8">
        <f>0</f>
        <v>0</v>
      </c>
      <c r="W9" s="8">
        <v>139.66900000000001</v>
      </c>
      <c r="X9" s="8">
        <f>0</f>
        <v>0</v>
      </c>
      <c r="Y9" s="8">
        <v>31.646999999999998</v>
      </c>
      <c r="Z9" s="8">
        <f>0</f>
        <v>0</v>
      </c>
      <c r="AA9" s="8">
        <v>341.00200000000001</v>
      </c>
      <c r="AB9" s="8">
        <f>0</f>
        <v>0</v>
      </c>
      <c r="AC9" s="8">
        <v>27.798999999999999</v>
      </c>
      <c r="AD9" s="8">
        <f>0</f>
        <v>0</v>
      </c>
      <c r="AE9" s="8">
        <v>146.386</v>
      </c>
      <c r="AF9" s="8">
        <f>0</f>
        <v>0</v>
      </c>
      <c r="AG9" s="8">
        <v>446.11399999999998</v>
      </c>
      <c r="AH9" s="8">
        <f>0</f>
        <v>0</v>
      </c>
      <c r="AI9" s="8">
        <v>124.09399999999999</v>
      </c>
      <c r="AJ9" s="8">
        <f>0</f>
        <v>0</v>
      </c>
      <c r="AK9" s="8">
        <v>172.096</v>
      </c>
      <c r="AL9" s="8">
        <v>0</v>
      </c>
      <c r="AM9" s="10" t="s">
        <v>49</v>
      </c>
    </row>
    <row r="10" spans="1:39" ht="114" customHeight="1">
      <c r="A10" s="6" t="s">
        <v>36</v>
      </c>
      <c r="B10" s="7" t="s">
        <v>40</v>
      </c>
      <c r="C10" s="8">
        <f t="shared" ref="C10:C11" si="0">O10+Q10+S10+U10+W10+Y10+AA10+AC10+AE10+AG10+AI10+AK10</f>
        <v>180931.09900000002</v>
      </c>
      <c r="D10" s="8" t="e">
        <f>#REF!</f>
        <v>#REF!</v>
      </c>
      <c r="E10" s="8" t="e">
        <f>#REF!</f>
        <v>#REF!</v>
      </c>
      <c r="F10" s="8">
        <f t="shared" ref="F10:F11" si="1">O10+Q10+S10</f>
        <v>36990.987000000001</v>
      </c>
      <c r="G10" s="8" t="e">
        <f>#REF!</f>
        <v>#REF!</v>
      </c>
      <c r="H10" s="8" t="e">
        <f>#REF!</f>
        <v>#REF!</v>
      </c>
      <c r="I10" s="8">
        <f>P10+R10+T10+V10+X10+Z10+AB10+AD10+AF10+AH10+AJ10+AL10</f>
        <v>39491.438099999999</v>
      </c>
      <c r="J10" s="8" t="e">
        <f>#REF!</f>
        <v>#REF!</v>
      </c>
      <c r="K10" s="8" t="e">
        <f>#REF!</f>
        <v>#REF!</v>
      </c>
      <c r="L10" s="9">
        <f>I10/C10*100</f>
        <v>21.826782857268775</v>
      </c>
      <c r="M10" s="8">
        <f>I10/F10*100%</f>
        <v>1.0675962255346148</v>
      </c>
      <c r="N10" s="8">
        <f>0</f>
        <v>0</v>
      </c>
      <c r="O10" s="8">
        <f>(6547895+734693)/1000</f>
        <v>7282.5879999999997</v>
      </c>
      <c r="P10" s="8">
        <v>5385.5910000000003</v>
      </c>
      <c r="Q10" s="8">
        <f>14641.063+992.443+64.569</f>
        <v>15698.074999999999</v>
      </c>
      <c r="R10" s="8">
        <f>21034.48+49.918</f>
        <v>21084.398000000001</v>
      </c>
      <c r="S10" s="8">
        <f>216.181+13644.063+150.08</f>
        <v>14010.324000000001</v>
      </c>
      <c r="T10" s="8">
        <f>12968.88+52.5691</f>
        <v>13021.4491</v>
      </c>
      <c r="U10" s="8">
        <f>276.562+13941.532</f>
        <v>14218.093999999999</v>
      </c>
      <c r="V10" s="8">
        <f>0</f>
        <v>0</v>
      </c>
      <c r="W10" s="8">
        <f>168.152+20628.576+231.875</f>
        <v>21028.602999999999</v>
      </c>
      <c r="X10" s="8">
        <f>0</f>
        <v>0</v>
      </c>
      <c r="Y10" s="8">
        <f>120.699+17215.713</f>
        <v>17336.412</v>
      </c>
      <c r="Z10" s="8">
        <f>0</f>
        <v>0</v>
      </c>
      <c r="AA10" s="8">
        <f>29.839+15431.291</f>
        <v>15461.13</v>
      </c>
      <c r="AB10" s="8">
        <f>0</f>
        <v>0</v>
      </c>
      <c r="AC10" s="8">
        <f>104.438+8404.445+300</f>
        <v>8808.8829999999998</v>
      </c>
      <c r="AD10" s="8">
        <f>0</f>
        <v>0</v>
      </c>
      <c r="AE10" s="8">
        <f>154.902+12314.066+1017.4</f>
        <v>13486.368</v>
      </c>
      <c r="AF10" s="8">
        <f>0</f>
        <v>0</v>
      </c>
      <c r="AG10" s="8">
        <f>164.042+14283.634+1063.925</f>
        <v>15511.600999999999</v>
      </c>
      <c r="AH10" s="8">
        <f>0</f>
        <v>0</v>
      </c>
      <c r="AI10" s="8">
        <f>156.984+12781.159</f>
        <v>12938.143</v>
      </c>
      <c r="AJ10" s="8">
        <f>0</f>
        <v>0</v>
      </c>
      <c r="AK10" s="8">
        <f>179.671+24971.207</f>
        <v>25150.877999999997</v>
      </c>
      <c r="AL10" s="8">
        <v>0</v>
      </c>
      <c r="AM10" s="10" t="s">
        <v>44</v>
      </c>
    </row>
    <row r="11" spans="1:39" ht="114" customHeight="1">
      <c r="A11" s="6" t="s">
        <v>37</v>
      </c>
      <c r="B11" s="7" t="s">
        <v>39</v>
      </c>
      <c r="C11" s="8">
        <f t="shared" si="0"/>
        <v>3669.2</v>
      </c>
      <c r="D11" s="8" t="e">
        <f>#REF!</f>
        <v>#REF!</v>
      </c>
      <c r="E11" s="8" t="e">
        <f>#REF!</f>
        <v>#REF!</v>
      </c>
      <c r="F11" s="8">
        <f t="shared" si="1"/>
        <v>2748.9250000000002</v>
      </c>
      <c r="G11" s="8" t="e">
        <f>#REF!</f>
        <v>#REF!</v>
      </c>
      <c r="H11" s="8" t="e">
        <f>#REF!</f>
        <v>#REF!</v>
      </c>
      <c r="I11" s="8">
        <f>P11+R11+T11+V11+X11+Z11+AB11+AD11+AF11+AH11+AJ11+AL11</f>
        <v>1878.942</v>
      </c>
      <c r="J11" s="8" t="e">
        <f>#REF!</f>
        <v>#REF!</v>
      </c>
      <c r="K11" s="8" t="e">
        <f>#REF!</f>
        <v>#REF!</v>
      </c>
      <c r="L11" s="9">
        <f>I11/C11*100</f>
        <v>51.208492314400964</v>
      </c>
      <c r="M11" s="8">
        <f>I11/F11*100%</f>
        <v>0.68351883008812531</v>
      </c>
      <c r="N11" s="8">
        <f>0</f>
        <v>0</v>
      </c>
      <c r="O11" s="8">
        <v>1706.125</v>
      </c>
      <c r="P11" s="8">
        <v>179</v>
      </c>
      <c r="Q11" s="8">
        <v>533.79999999999995</v>
      </c>
      <c r="R11" s="8">
        <v>1050.94</v>
      </c>
      <c r="S11" s="8">
        <v>509</v>
      </c>
      <c r="T11" s="8">
        <v>649.00199999999995</v>
      </c>
      <c r="U11" s="8">
        <v>713.97500000000002</v>
      </c>
      <c r="V11" s="8">
        <f>0</f>
        <v>0</v>
      </c>
      <c r="W11" s="8">
        <v>54.4</v>
      </c>
      <c r="X11" s="8">
        <f>0</f>
        <v>0</v>
      </c>
      <c r="Y11" s="8">
        <f>0</f>
        <v>0</v>
      </c>
      <c r="Z11" s="8">
        <f>0</f>
        <v>0</v>
      </c>
      <c r="AA11" s="8">
        <v>29</v>
      </c>
      <c r="AB11" s="8">
        <f>0</f>
        <v>0</v>
      </c>
      <c r="AC11" s="8">
        <f>0</f>
        <v>0</v>
      </c>
      <c r="AD11" s="8">
        <f>0</f>
        <v>0</v>
      </c>
      <c r="AE11" s="8">
        <v>76</v>
      </c>
      <c r="AF11" s="8">
        <f>0</f>
        <v>0</v>
      </c>
      <c r="AG11" s="8">
        <v>23.6</v>
      </c>
      <c r="AH11" s="8">
        <f>0</f>
        <v>0</v>
      </c>
      <c r="AI11" s="8">
        <v>23.263000000000002</v>
      </c>
      <c r="AJ11" s="8">
        <f>0</f>
        <v>0</v>
      </c>
      <c r="AK11" s="8">
        <f>37/1000</f>
        <v>3.6999999999999998E-2</v>
      </c>
      <c r="AL11" s="8">
        <v>0</v>
      </c>
      <c r="AM11" s="10" t="s">
        <v>45</v>
      </c>
    </row>
    <row r="12" spans="1:39" ht="43.5">
      <c r="A12" s="28"/>
      <c r="B12" s="29" t="s">
        <v>28</v>
      </c>
      <c r="C12" s="30">
        <f t="shared" ref="C12:AL12" si="2">C10+C11+C9</f>
        <v>187645.49900000004</v>
      </c>
      <c r="D12" s="30" t="e">
        <f t="shared" si="2"/>
        <v>#REF!</v>
      </c>
      <c r="E12" s="30" t="e">
        <f t="shared" si="2"/>
        <v>#REF!</v>
      </c>
      <c r="F12" s="30">
        <f t="shared" si="2"/>
        <v>41136.621000000006</v>
      </c>
      <c r="G12" s="30" t="e">
        <f t="shared" si="2"/>
        <v>#REF!</v>
      </c>
      <c r="H12" s="30" t="e">
        <f t="shared" si="2"/>
        <v>#REF!</v>
      </c>
      <c r="I12" s="30">
        <f t="shared" si="2"/>
        <v>41934.938990000002</v>
      </c>
      <c r="J12" s="30" t="e">
        <f t="shared" si="2"/>
        <v>#REF!</v>
      </c>
      <c r="K12" s="30" t="e">
        <f t="shared" si="2"/>
        <v>#REF!</v>
      </c>
      <c r="L12" s="30">
        <f t="shared" si="2"/>
        <v>91.57457932246443</v>
      </c>
      <c r="M12" s="30">
        <f t="shared" si="2"/>
        <v>2.1553215796732044</v>
      </c>
      <c r="N12" s="30">
        <f t="shared" si="2"/>
        <v>0</v>
      </c>
      <c r="O12" s="30">
        <f t="shared" si="2"/>
        <v>8988.7129999999997</v>
      </c>
      <c r="P12" s="30">
        <f t="shared" si="2"/>
        <v>5564.5910000000003</v>
      </c>
      <c r="Q12" s="30">
        <f t="shared" si="2"/>
        <v>16518.883999999998</v>
      </c>
      <c r="R12" s="30">
        <f t="shared" si="2"/>
        <v>22402.954999999998</v>
      </c>
      <c r="S12" s="30">
        <f t="shared" si="2"/>
        <v>15629.024000000001</v>
      </c>
      <c r="T12" s="30">
        <f>T10+T11+T9</f>
        <v>13967.39299</v>
      </c>
      <c r="U12" s="30">
        <f t="shared" si="2"/>
        <v>15151.752999999999</v>
      </c>
      <c r="V12" s="30">
        <f t="shared" si="2"/>
        <v>0</v>
      </c>
      <c r="W12" s="30">
        <f t="shared" si="2"/>
        <v>21222.672000000002</v>
      </c>
      <c r="X12" s="30">
        <f t="shared" si="2"/>
        <v>0</v>
      </c>
      <c r="Y12" s="30">
        <f t="shared" si="2"/>
        <v>17368.059000000001</v>
      </c>
      <c r="Z12" s="30">
        <f t="shared" si="2"/>
        <v>0</v>
      </c>
      <c r="AA12" s="30">
        <f t="shared" si="2"/>
        <v>15831.132</v>
      </c>
      <c r="AB12" s="30">
        <f t="shared" si="2"/>
        <v>0</v>
      </c>
      <c r="AC12" s="30">
        <f t="shared" si="2"/>
        <v>8836.6820000000007</v>
      </c>
      <c r="AD12" s="30">
        <f t="shared" si="2"/>
        <v>0</v>
      </c>
      <c r="AE12" s="30">
        <f t="shared" si="2"/>
        <v>13708.754000000001</v>
      </c>
      <c r="AF12" s="30">
        <f t="shared" si="2"/>
        <v>0</v>
      </c>
      <c r="AG12" s="30">
        <f t="shared" si="2"/>
        <v>15981.314999999999</v>
      </c>
      <c r="AH12" s="30">
        <f t="shared" si="2"/>
        <v>0</v>
      </c>
      <c r="AI12" s="30">
        <f t="shared" si="2"/>
        <v>13085.5</v>
      </c>
      <c r="AJ12" s="30">
        <f t="shared" si="2"/>
        <v>0</v>
      </c>
      <c r="AK12" s="30">
        <f t="shared" si="2"/>
        <v>25323.010999999999</v>
      </c>
      <c r="AL12" s="30">
        <f t="shared" si="2"/>
        <v>0</v>
      </c>
      <c r="AM12" s="31"/>
    </row>
    <row r="13" spans="1:39" ht="18.7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2"/>
    </row>
    <row r="14" spans="1:39" ht="15.75" hidden="1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7"/>
    </row>
    <row r="15" spans="1:39" ht="15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7"/>
    </row>
    <row r="16" spans="1:39" ht="18.75">
      <c r="A16" s="21"/>
      <c r="B16" s="21" t="s">
        <v>31</v>
      </c>
      <c r="C16" s="32"/>
      <c r="D16" s="23"/>
      <c r="E16" s="23"/>
      <c r="F16" s="23"/>
      <c r="G16" s="50" t="s">
        <v>32</v>
      </c>
      <c r="H16" s="50"/>
      <c r="I16" s="50"/>
      <c r="J16" s="50"/>
      <c r="K16" s="24"/>
      <c r="L16" s="24"/>
      <c r="M16" s="2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2"/>
    </row>
    <row r="17" spans="1:39" ht="18.75">
      <c r="A17" s="21"/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2"/>
    </row>
    <row r="18" spans="1:39" ht="18.75">
      <c r="A18" s="21"/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2"/>
    </row>
    <row r="19" spans="1:39" ht="18.75">
      <c r="A19" s="21"/>
      <c r="B19" s="21" t="s">
        <v>29</v>
      </c>
      <c r="C19" s="23"/>
      <c r="D19" s="23"/>
      <c r="E19" s="23"/>
      <c r="F19" s="23"/>
      <c r="G19" s="50" t="s">
        <v>33</v>
      </c>
      <c r="H19" s="50"/>
      <c r="I19" s="50"/>
      <c r="J19" s="50"/>
      <c r="K19" s="50"/>
      <c r="L19" s="24"/>
      <c r="M19" s="24"/>
      <c r="N19" s="26"/>
      <c r="O19" s="26"/>
      <c r="P19" s="26"/>
      <c r="Q19" s="26"/>
      <c r="R19" s="26"/>
      <c r="S19" s="26"/>
      <c r="T19" s="26"/>
      <c r="U19" s="26"/>
      <c r="V19" s="26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2"/>
      <c r="AJ19" s="21"/>
      <c r="AK19" s="21"/>
      <c r="AL19" s="21"/>
      <c r="AM19" s="21"/>
    </row>
    <row r="20" spans="1:39" ht="18.75">
      <c r="A20" s="21"/>
      <c r="L20" s="25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2"/>
    </row>
  </sheetData>
  <mergeCells count="29">
    <mergeCell ref="A1:S1"/>
    <mergeCell ref="U1:AM1"/>
    <mergeCell ref="A2:R2"/>
    <mergeCell ref="S2:AM2"/>
    <mergeCell ref="A3:R3"/>
    <mergeCell ref="S3:AM3"/>
    <mergeCell ref="W5:X5"/>
    <mergeCell ref="A5:A6"/>
    <mergeCell ref="B5:B6"/>
    <mergeCell ref="C5:E5"/>
    <mergeCell ref="F5:H5"/>
    <mergeCell ref="I5:K5"/>
    <mergeCell ref="L5:M5"/>
    <mergeCell ref="AK5:AL5"/>
    <mergeCell ref="AM5:AM6"/>
    <mergeCell ref="A8:AM8"/>
    <mergeCell ref="G16:J16"/>
    <mergeCell ref="G19:K19"/>
    <mergeCell ref="Y5:Z5"/>
    <mergeCell ref="AA5:AB5"/>
    <mergeCell ref="AC5:AD5"/>
    <mergeCell ref="AE5:AF5"/>
    <mergeCell ref="AG5:AH5"/>
    <mergeCell ref="AI5:AJ5"/>
    <mergeCell ref="N5:N6"/>
    <mergeCell ref="O5:P5"/>
    <mergeCell ref="Q5:R5"/>
    <mergeCell ref="S5:T5"/>
    <mergeCell ref="U5:V5"/>
  </mergeCells>
  <pageMargins left="0.23" right="0.23622047244094491" top="0.35433070866141736" bottom="0.74803149606299213" header="0.31496062992125984" footer="0.31496062992125984"/>
  <pageSetup paperSize="9" scale="62" orientation="landscape" horizontalDpi="180" verticalDpi="180" r:id="rId1"/>
  <colBreaks count="1" manualBreakCount="1">
    <brk id="20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20"/>
  <sheetViews>
    <sheetView topLeftCell="R2" zoomScale="70" zoomScaleNormal="70" zoomScaleSheetLayoutView="55" workbookViewId="0">
      <selection activeCell="O11" sqref="O11"/>
    </sheetView>
  </sheetViews>
  <sheetFormatPr defaultRowHeight="15"/>
  <cols>
    <col min="1" max="1" width="8" customWidth="1"/>
    <col min="2" max="2" width="43.5703125" customWidth="1"/>
    <col min="3" max="3" width="16.85546875" customWidth="1"/>
    <col min="4" max="4" width="10.140625" hidden="1" customWidth="1"/>
    <col min="5" max="5" width="12.7109375" hidden="1" customWidth="1"/>
    <col min="6" max="6" width="22" customWidth="1"/>
    <col min="7" max="7" width="10.140625" hidden="1" customWidth="1"/>
    <col min="8" max="8" width="10.28515625" hidden="1" customWidth="1"/>
    <col min="9" max="9" width="22.140625" customWidth="1"/>
    <col min="10" max="10" width="10.140625" hidden="1" customWidth="1"/>
    <col min="11" max="11" width="10.28515625" hidden="1" customWidth="1"/>
    <col min="12" max="12" width="13" customWidth="1"/>
    <col min="13" max="13" width="12.7109375" bestFit="1" customWidth="1"/>
    <col min="14" max="14" width="9.140625" hidden="1" customWidth="1"/>
    <col min="15" max="15" width="16.42578125" customWidth="1"/>
    <col min="16" max="16" width="15.42578125" customWidth="1"/>
    <col min="17" max="17" width="13.42578125" customWidth="1"/>
    <col min="18" max="18" width="14.85546875" customWidth="1"/>
    <col min="19" max="19" width="15.140625" customWidth="1"/>
    <col min="20" max="20" width="14.5703125" customWidth="1"/>
    <col min="21" max="21" width="14.140625" customWidth="1"/>
    <col min="22" max="22" width="13.85546875" customWidth="1"/>
    <col min="23" max="23" width="13.28515625" customWidth="1"/>
    <col min="24" max="24" width="9.42578125" bestFit="1" customWidth="1"/>
    <col min="25" max="25" width="13.42578125" customWidth="1"/>
    <col min="26" max="26" width="9.42578125" bestFit="1" customWidth="1"/>
    <col min="27" max="27" width="13.42578125" customWidth="1"/>
    <col min="28" max="28" width="9.42578125" bestFit="1" customWidth="1"/>
    <col min="29" max="29" width="12.140625" customWidth="1"/>
    <col min="30" max="30" width="9.42578125" bestFit="1" customWidth="1"/>
    <col min="31" max="31" width="13.7109375" customWidth="1"/>
    <col min="32" max="32" width="10" bestFit="1" customWidth="1"/>
    <col min="33" max="33" width="13.85546875" customWidth="1"/>
    <col min="34" max="34" width="9.28515625" bestFit="1" customWidth="1"/>
    <col min="35" max="35" width="14.140625" customWidth="1"/>
    <col min="36" max="36" width="9.28515625" bestFit="1" customWidth="1"/>
    <col min="37" max="37" width="13.85546875" customWidth="1"/>
    <col min="38" max="38" width="9.28515625" bestFit="1" customWidth="1"/>
    <col min="39" max="39" width="23.7109375" customWidth="1"/>
  </cols>
  <sheetData>
    <row r="1" spans="1:39" ht="25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7"/>
      <c r="U1" s="42" t="s">
        <v>0</v>
      </c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 t="s">
        <v>1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ht="25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 t="s">
        <v>2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25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39" ht="67.5" customHeight="1">
      <c r="A5" s="44" t="s">
        <v>3</v>
      </c>
      <c r="B5" s="45" t="s">
        <v>4</v>
      </c>
      <c r="C5" s="43" t="s">
        <v>5</v>
      </c>
      <c r="D5" s="43"/>
      <c r="E5" s="43"/>
      <c r="F5" s="43" t="s">
        <v>50</v>
      </c>
      <c r="G5" s="43"/>
      <c r="H5" s="43"/>
      <c r="I5" s="43" t="s">
        <v>51</v>
      </c>
      <c r="J5" s="43"/>
      <c r="K5" s="43"/>
      <c r="L5" s="46" t="s">
        <v>6</v>
      </c>
      <c r="M5" s="46"/>
      <c r="N5" s="51"/>
      <c r="O5" s="43" t="s">
        <v>7</v>
      </c>
      <c r="P5" s="43"/>
      <c r="Q5" s="43" t="s">
        <v>8</v>
      </c>
      <c r="R5" s="43"/>
      <c r="S5" s="43" t="s">
        <v>9</v>
      </c>
      <c r="T5" s="43"/>
      <c r="U5" s="43" t="s">
        <v>10</v>
      </c>
      <c r="V5" s="43"/>
      <c r="W5" s="43" t="s">
        <v>11</v>
      </c>
      <c r="X5" s="43"/>
      <c r="Y5" s="43" t="s">
        <v>12</v>
      </c>
      <c r="Z5" s="43"/>
      <c r="AA5" s="43" t="s">
        <v>13</v>
      </c>
      <c r="AB5" s="43"/>
      <c r="AC5" s="43" t="s">
        <v>14</v>
      </c>
      <c r="AD5" s="43"/>
      <c r="AE5" s="43" t="s">
        <v>15</v>
      </c>
      <c r="AF5" s="43"/>
      <c r="AG5" s="43" t="s">
        <v>16</v>
      </c>
      <c r="AH5" s="43"/>
      <c r="AI5" s="43" t="s">
        <v>17</v>
      </c>
      <c r="AJ5" s="43"/>
      <c r="AK5" s="43" t="s">
        <v>18</v>
      </c>
      <c r="AL5" s="43"/>
      <c r="AM5" s="45" t="s">
        <v>19</v>
      </c>
    </row>
    <row r="6" spans="1:39" ht="64.5">
      <c r="A6" s="44"/>
      <c r="B6" s="45"/>
      <c r="C6" s="1" t="s">
        <v>20</v>
      </c>
      <c r="D6" s="2" t="s">
        <v>21</v>
      </c>
      <c r="E6" s="2" t="s">
        <v>22</v>
      </c>
      <c r="F6" s="1" t="s">
        <v>20</v>
      </c>
      <c r="G6" s="2" t="s">
        <v>21</v>
      </c>
      <c r="H6" s="2" t="s">
        <v>22</v>
      </c>
      <c r="I6" s="1" t="s">
        <v>20</v>
      </c>
      <c r="J6" s="2" t="s">
        <v>21</v>
      </c>
      <c r="K6" s="2" t="s">
        <v>22</v>
      </c>
      <c r="L6" s="3" t="s">
        <v>23</v>
      </c>
      <c r="M6" s="3" t="s">
        <v>24</v>
      </c>
      <c r="N6" s="51"/>
      <c r="O6" s="4" t="s">
        <v>25</v>
      </c>
      <c r="P6" s="4" t="s">
        <v>26</v>
      </c>
      <c r="Q6" s="4" t="s">
        <v>25</v>
      </c>
      <c r="R6" s="4" t="s">
        <v>26</v>
      </c>
      <c r="S6" s="4" t="s">
        <v>25</v>
      </c>
      <c r="T6" s="4" t="s">
        <v>26</v>
      </c>
      <c r="U6" s="4" t="s">
        <v>25</v>
      </c>
      <c r="V6" s="4" t="s">
        <v>26</v>
      </c>
      <c r="W6" s="4" t="s">
        <v>25</v>
      </c>
      <c r="X6" s="4" t="s">
        <v>26</v>
      </c>
      <c r="Y6" s="4" t="s">
        <v>25</v>
      </c>
      <c r="Z6" s="4" t="s">
        <v>26</v>
      </c>
      <c r="AA6" s="4" t="s">
        <v>25</v>
      </c>
      <c r="AB6" s="4" t="s">
        <v>26</v>
      </c>
      <c r="AC6" s="4" t="s">
        <v>25</v>
      </c>
      <c r="AD6" s="4" t="s">
        <v>26</v>
      </c>
      <c r="AE6" s="4" t="s">
        <v>25</v>
      </c>
      <c r="AF6" s="4" t="s">
        <v>26</v>
      </c>
      <c r="AG6" s="4" t="s">
        <v>25</v>
      </c>
      <c r="AH6" s="4" t="s">
        <v>26</v>
      </c>
      <c r="AI6" s="4" t="s">
        <v>25</v>
      </c>
      <c r="AJ6" s="4" t="s">
        <v>26</v>
      </c>
      <c r="AK6" s="4" t="s">
        <v>25</v>
      </c>
      <c r="AL6" s="4" t="s">
        <v>26</v>
      </c>
      <c r="AM6" s="45"/>
    </row>
    <row r="7" spans="1:39" ht="18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4</v>
      </c>
      <c r="G7" s="5">
        <v>7</v>
      </c>
      <c r="H7" s="5">
        <v>8</v>
      </c>
      <c r="I7" s="5">
        <v>5</v>
      </c>
      <c r="J7" s="5">
        <v>10</v>
      </c>
      <c r="K7" s="5">
        <v>11</v>
      </c>
      <c r="L7" s="5">
        <v>6</v>
      </c>
      <c r="M7" s="5">
        <v>7</v>
      </c>
      <c r="N7" s="5">
        <v>14</v>
      </c>
      <c r="O7" s="5">
        <v>8</v>
      </c>
      <c r="P7" s="5">
        <v>9</v>
      </c>
      <c r="Q7" s="5">
        <v>10</v>
      </c>
      <c r="R7" s="5">
        <v>11</v>
      </c>
      <c r="S7" s="5">
        <v>12</v>
      </c>
      <c r="T7" s="5">
        <v>13</v>
      </c>
      <c r="U7" s="5">
        <v>14</v>
      </c>
      <c r="V7" s="5">
        <v>15</v>
      </c>
      <c r="W7" s="5">
        <v>16</v>
      </c>
      <c r="X7" s="5">
        <v>17</v>
      </c>
      <c r="Y7" s="5">
        <v>18</v>
      </c>
      <c r="Z7" s="5">
        <v>19</v>
      </c>
      <c r="AA7" s="5">
        <v>20</v>
      </c>
      <c r="AB7" s="5">
        <v>21</v>
      </c>
      <c r="AC7" s="5">
        <v>22</v>
      </c>
      <c r="AD7" s="5">
        <v>23</v>
      </c>
      <c r="AE7" s="5">
        <v>24</v>
      </c>
      <c r="AF7" s="5">
        <v>25</v>
      </c>
      <c r="AG7" s="5">
        <v>26</v>
      </c>
      <c r="AH7" s="5">
        <v>27</v>
      </c>
      <c r="AI7" s="5">
        <v>28</v>
      </c>
      <c r="AJ7" s="5">
        <v>29</v>
      </c>
      <c r="AK7" s="5">
        <v>30</v>
      </c>
      <c r="AL7" s="5">
        <v>31</v>
      </c>
      <c r="AM7" s="5">
        <v>32</v>
      </c>
    </row>
    <row r="8" spans="1:39" ht="22.5">
      <c r="A8" s="47" t="s">
        <v>35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9"/>
    </row>
    <row r="9" spans="1:39" s="39" customFormat="1" ht="89.25">
      <c r="A9" s="6" t="s">
        <v>27</v>
      </c>
      <c r="B9" s="7" t="s">
        <v>38</v>
      </c>
      <c r="C9" s="8">
        <f>O9+Q9+S9+U9+W9+Y9+AA9+AC9+AE9+AG9+AI9+AK9</f>
        <v>3045.2000000000003</v>
      </c>
      <c r="D9" s="8" t="e">
        <f>#REF!</f>
        <v>#REF!</v>
      </c>
      <c r="E9" s="8" t="e">
        <f>#REF!</f>
        <v>#REF!</v>
      </c>
      <c r="F9" s="8">
        <f>O9+Q9+S9+U9</f>
        <v>1616.393</v>
      </c>
      <c r="G9" s="8" t="e">
        <f>#REF!</f>
        <v>#REF!</v>
      </c>
      <c r="H9" s="8" t="e">
        <f>#REF!</f>
        <v>#REF!</v>
      </c>
      <c r="I9" s="8">
        <f>P9+R9+T9+V9+X9+Z9+AB9+AD9+AF9+AH9+AJ9+AL9</f>
        <v>1131.47189</v>
      </c>
      <c r="J9" s="8" t="e">
        <f>#REF!</f>
        <v>#REF!</v>
      </c>
      <c r="K9" s="8" t="e">
        <f>#REF!</f>
        <v>#REF!</v>
      </c>
      <c r="L9" s="9">
        <f>I9/C9*100</f>
        <v>37.155913897280961</v>
      </c>
      <c r="M9" s="8">
        <f>I9/F9*100%</f>
        <v>0.69999801409681928</v>
      </c>
      <c r="N9" s="8">
        <f>0</f>
        <v>0</v>
      </c>
      <c r="O9" s="8">
        <v>0</v>
      </c>
      <c r="P9" s="8">
        <f>0</f>
        <v>0</v>
      </c>
      <c r="Q9" s="8">
        <v>287.00900000000001</v>
      </c>
      <c r="R9" s="8">
        <v>267.61700000000002</v>
      </c>
      <c r="S9" s="8">
        <v>1109.7</v>
      </c>
      <c r="T9" s="8">
        <v>296.94189</v>
      </c>
      <c r="U9" s="8">
        <v>219.684</v>
      </c>
      <c r="V9" s="8">
        <v>566.91300000000001</v>
      </c>
      <c r="W9" s="8">
        <v>139.66900000000001</v>
      </c>
      <c r="X9" s="8">
        <f>0</f>
        <v>0</v>
      </c>
      <c r="Y9" s="8">
        <v>31.646999999999998</v>
      </c>
      <c r="Z9" s="8">
        <f>0</f>
        <v>0</v>
      </c>
      <c r="AA9" s="8">
        <v>341.00200000000001</v>
      </c>
      <c r="AB9" s="8">
        <f>0</f>
        <v>0</v>
      </c>
      <c r="AC9" s="8">
        <v>27.798999999999999</v>
      </c>
      <c r="AD9" s="8">
        <f>0</f>
        <v>0</v>
      </c>
      <c r="AE9" s="8">
        <v>146.386</v>
      </c>
      <c r="AF9" s="8">
        <f>0</f>
        <v>0</v>
      </c>
      <c r="AG9" s="8">
        <v>446.11399999999998</v>
      </c>
      <c r="AH9" s="8">
        <f>0</f>
        <v>0</v>
      </c>
      <c r="AI9" s="8">
        <v>124.09399999999999</v>
      </c>
      <c r="AJ9" s="8">
        <f>0</f>
        <v>0</v>
      </c>
      <c r="AK9" s="8">
        <v>172.096</v>
      </c>
      <c r="AL9" s="8">
        <v>0</v>
      </c>
      <c r="AM9" s="38" t="s">
        <v>49</v>
      </c>
    </row>
    <row r="10" spans="1:39" ht="114" customHeight="1">
      <c r="A10" s="6" t="s">
        <v>36</v>
      </c>
      <c r="B10" s="7" t="s">
        <v>40</v>
      </c>
      <c r="C10" s="8">
        <f t="shared" ref="C10:C11" si="0">O10+Q10+S10+U10+W10+Y10+AA10+AC10+AE10+AG10+AI10+AK10</f>
        <v>180931.09900000002</v>
      </c>
      <c r="D10" s="8" t="e">
        <f>#REF!</f>
        <v>#REF!</v>
      </c>
      <c r="E10" s="8" t="e">
        <f>#REF!</f>
        <v>#REF!</v>
      </c>
      <c r="F10" s="8">
        <f t="shared" ref="F10:F11" si="1">O10+Q10+S10+U10</f>
        <v>51209.080999999998</v>
      </c>
      <c r="G10" s="8" t="e">
        <f>#REF!</f>
        <v>#REF!</v>
      </c>
      <c r="H10" s="8" t="e">
        <f>#REF!</f>
        <v>#REF!</v>
      </c>
      <c r="I10" s="8">
        <f>P10+R10+T10+V10+X10+Z10+AB10+AD10+AF10+AH10+AJ10+AL10</f>
        <v>49740.840100000001</v>
      </c>
      <c r="J10" s="8" t="e">
        <f>#REF!</f>
        <v>#REF!</v>
      </c>
      <c r="K10" s="8" t="e">
        <f>#REF!</f>
        <v>#REF!</v>
      </c>
      <c r="L10" s="9">
        <f>I10/C10*100</f>
        <v>27.491592310507109</v>
      </c>
      <c r="M10" s="8">
        <f>I10/F10*100%</f>
        <v>0.97132850519227254</v>
      </c>
      <c r="N10" s="8">
        <f>0</f>
        <v>0</v>
      </c>
      <c r="O10" s="8">
        <f>(6547895+734693)/1000</f>
        <v>7282.5879999999997</v>
      </c>
      <c r="P10" s="8">
        <v>5385.5910000000003</v>
      </c>
      <c r="Q10" s="8">
        <f>14641.063+992.443+64.569</f>
        <v>15698.074999999999</v>
      </c>
      <c r="R10" s="8">
        <f>21034.48+49.918-5385.59</f>
        <v>15698.808000000001</v>
      </c>
      <c r="S10" s="8">
        <f>216.181+13644.063+150.08</f>
        <v>14010.324000000001</v>
      </c>
      <c r="T10" s="8">
        <f>12968.88+52.5691</f>
        <v>13021.4491</v>
      </c>
      <c r="U10" s="8">
        <f>276.562+13941.532</f>
        <v>14218.093999999999</v>
      </c>
      <c r="V10" s="8">
        <v>15634.992</v>
      </c>
      <c r="W10" s="8">
        <f>168.152+20628.576+231.875</f>
        <v>21028.602999999999</v>
      </c>
      <c r="X10" s="8">
        <f>0</f>
        <v>0</v>
      </c>
      <c r="Y10" s="8">
        <f>120.699+17215.713</f>
        <v>17336.412</v>
      </c>
      <c r="Z10" s="8">
        <f>0</f>
        <v>0</v>
      </c>
      <c r="AA10" s="8">
        <f>29.839+15431.291</f>
        <v>15461.13</v>
      </c>
      <c r="AB10" s="8">
        <f>0</f>
        <v>0</v>
      </c>
      <c r="AC10" s="8">
        <f>104.438+8404.445+300</f>
        <v>8808.8829999999998</v>
      </c>
      <c r="AD10" s="8">
        <f>0</f>
        <v>0</v>
      </c>
      <c r="AE10" s="8">
        <f>154.902+12314.066+1017.4</f>
        <v>13486.368</v>
      </c>
      <c r="AF10" s="8">
        <f>0</f>
        <v>0</v>
      </c>
      <c r="AG10" s="8">
        <f>164.042+14283.634+1063.925</f>
        <v>15511.600999999999</v>
      </c>
      <c r="AH10" s="8">
        <f>0</f>
        <v>0</v>
      </c>
      <c r="AI10" s="8">
        <f>156.984+12781.159</f>
        <v>12938.143</v>
      </c>
      <c r="AJ10" s="8">
        <f>0</f>
        <v>0</v>
      </c>
      <c r="AK10" s="8">
        <f>179.671+24971.207</f>
        <v>25150.877999999997</v>
      </c>
      <c r="AL10" s="8">
        <v>0</v>
      </c>
      <c r="AM10" s="10" t="s">
        <v>44</v>
      </c>
    </row>
    <row r="11" spans="1:39" ht="114" customHeight="1">
      <c r="A11" s="6" t="s">
        <v>37</v>
      </c>
      <c r="B11" s="7" t="s">
        <v>39</v>
      </c>
      <c r="C11" s="8">
        <f t="shared" si="0"/>
        <v>3669.2</v>
      </c>
      <c r="D11" s="8" t="e">
        <f>#REF!</f>
        <v>#REF!</v>
      </c>
      <c r="E11" s="8" t="e">
        <f>#REF!</f>
        <v>#REF!</v>
      </c>
      <c r="F11" s="8">
        <f t="shared" si="1"/>
        <v>3462.9</v>
      </c>
      <c r="G11" s="8" t="e">
        <f>#REF!</f>
        <v>#REF!</v>
      </c>
      <c r="H11" s="8" t="e">
        <f>#REF!</f>
        <v>#REF!</v>
      </c>
      <c r="I11" s="8">
        <f>P11+R11+T11+V11+X11+Z11+AB11+AD11+AF11+AH11+AJ11+AL11</f>
        <v>2507.4749999999999</v>
      </c>
      <c r="J11" s="8" t="e">
        <f>#REF!</f>
        <v>#REF!</v>
      </c>
      <c r="K11" s="8" t="e">
        <f>#REF!</f>
        <v>#REF!</v>
      </c>
      <c r="L11" s="9">
        <f>I11/C11*100</f>
        <v>68.338466150659542</v>
      </c>
      <c r="M11" s="8">
        <f>I11/F11*100%</f>
        <v>0.72409685523694012</v>
      </c>
      <c r="N11" s="8">
        <f>0</f>
        <v>0</v>
      </c>
      <c r="O11" s="8">
        <v>1706.125</v>
      </c>
      <c r="P11" s="8">
        <v>179</v>
      </c>
      <c r="Q11" s="8">
        <v>533.79999999999995</v>
      </c>
      <c r="R11" s="8">
        <v>1050.94</v>
      </c>
      <c r="S11" s="8">
        <v>509</v>
      </c>
      <c r="T11" s="8">
        <v>649.00199999999995</v>
      </c>
      <c r="U11" s="8">
        <v>713.97500000000002</v>
      </c>
      <c r="V11" s="8">
        <v>628.53300000000002</v>
      </c>
      <c r="W11" s="8">
        <v>54.4</v>
      </c>
      <c r="X11" s="8">
        <f>0</f>
        <v>0</v>
      </c>
      <c r="Y11" s="8">
        <f>0</f>
        <v>0</v>
      </c>
      <c r="Z11" s="8">
        <f>0</f>
        <v>0</v>
      </c>
      <c r="AA11" s="8">
        <v>29</v>
      </c>
      <c r="AB11" s="8">
        <f>0</f>
        <v>0</v>
      </c>
      <c r="AC11" s="8">
        <f>0</f>
        <v>0</v>
      </c>
      <c r="AD11" s="8">
        <f>0</f>
        <v>0</v>
      </c>
      <c r="AE11" s="8">
        <v>76</v>
      </c>
      <c r="AF11" s="8">
        <f>0</f>
        <v>0</v>
      </c>
      <c r="AG11" s="8">
        <v>23.6</v>
      </c>
      <c r="AH11" s="8">
        <f>0</f>
        <v>0</v>
      </c>
      <c r="AI11" s="8">
        <v>23.263000000000002</v>
      </c>
      <c r="AJ11" s="8">
        <f>0</f>
        <v>0</v>
      </c>
      <c r="AK11" s="8">
        <f>37/1000</f>
        <v>3.6999999999999998E-2</v>
      </c>
      <c r="AL11" s="8">
        <v>0</v>
      </c>
      <c r="AM11" s="10" t="s">
        <v>45</v>
      </c>
    </row>
    <row r="12" spans="1:39" ht="43.5">
      <c r="A12" s="28"/>
      <c r="B12" s="29" t="s">
        <v>28</v>
      </c>
      <c r="C12" s="30">
        <f t="shared" ref="C12:AL12" si="2">C10+C11+C9</f>
        <v>187645.49900000004</v>
      </c>
      <c r="D12" s="30" t="e">
        <f t="shared" si="2"/>
        <v>#REF!</v>
      </c>
      <c r="E12" s="30" t="e">
        <f t="shared" si="2"/>
        <v>#REF!</v>
      </c>
      <c r="F12" s="30">
        <f t="shared" si="2"/>
        <v>56288.373999999996</v>
      </c>
      <c r="G12" s="30" t="e">
        <f t="shared" si="2"/>
        <v>#REF!</v>
      </c>
      <c r="H12" s="30" t="e">
        <f t="shared" si="2"/>
        <v>#REF!</v>
      </c>
      <c r="I12" s="30">
        <f t="shared" si="2"/>
        <v>53379.786990000001</v>
      </c>
      <c r="J12" s="30" t="e">
        <f t="shared" si="2"/>
        <v>#REF!</v>
      </c>
      <c r="K12" s="30" t="e">
        <f t="shared" si="2"/>
        <v>#REF!</v>
      </c>
      <c r="L12" s="30">
        <f t="shared" si="2"/>
        <v>132.98597235844761</v>
      </c>
      <c r="M12" s="30">
        <f t="shared" si="2"/>
        <v>2.395423374526032</v>
      </c>
      <c r="N12" s="30">
        <f t="shared" si="2"/>
        <v>0</v>
      </c>
      <c r="O12" s="30">
        <f t="shared" si="2"/>
        <v>8988.7129999999997</v>
      </c>
      <c r="P12" s="30">
        <f t="shared" si="2"/>
        <v>5564.5910000000003</v>
      </c>
      <c r="Q12" s="30">
        <f t="shared" si="2"/>
        <v>16518.883999999998</v>
      </c>
      <c r="R12" s="30">
        <f t="shared" si="2"/>
        <v>17017.364999999998</v>
      </c>
      <c r="S12" s="30">
        <f t="shared" si="2"/>
        <v>15629.024000000001</v>
      </c>
      <c r="T12" s="30">
        <f>T10+T11+T9</f>
        <v>13967.39299</v>
      </c>
      <c r="U12" s="30">
        <f t="shared" si="2"/>
        <v>15151.752999999999</v>
      </c>
      <c r="V12" s="30">
        <f t="shared" si="2"/>
        <v>16830.437999999998</v>
      </c>
      <c r="W12" s="30">
        <f t="shared" si="2"/>
        <v>21222.672000000002</v>
      </c>
      <c r="X12" s="30">
        <f t="shared" si="2"/>
        <v>0</v>
      </c>
      <c r="Y12" s="30">
        <f t="shared" si="2"/>
        <v>17368.059000000001</v>
      </c>
      <c r="Z12" s="30">
        <f t="shared" si="2"/>
        <v>0</v>
      </c>
      <c r="AA12" s="30">
        <f t="shared" si="2"/>
        <v>15831.132</v>
      </c>
      <c r="AB12" s="30">
        <f t="shared" si="2"/>
        <v>0</v>
      </c>
      <c r="AC12" s="30">
        <f t="shared" si="2"/>
        <v>8836.6820000000007</v>
      </c>
      <c r="AD12" s="30">
        <f t="shared" si="2"/>
        <v>0</v>
      </c>
      <c r="AE12" s="30">
        <f t="shared" si="2"/>
        <v>13708.754000000001</v>
      </c>
      <c r="AF12" s="30">
        <f t="shared" si="2"/>
        <v>0</v>
      </c>
      <c r="AG12" s="30">
        <f t="shared" si="2"/>
        <v>15981.314999999999</v>
      </c>
      <c r="AH12" s="30">
        <f t="shared" si="2"/>
        <v>0</v>
      </c>
      <c r="AI12" s="30">
        <f t="shared" si="2"/>
        <v>13085.5</v>
      </c>
      <c r="AJ12" s="30">
        <f t="shared" si="2"/>
        <v>0</v>
      </c>
      <c r="AK12" s="30">
        <f t="shared" si="2"/>
        <v>25323.010999999999</v>
      </c>
      <c r="AL12" s="30">
        <f t="shared" si="2"/>
        <v>0</v>
      </c>
      <c r="AM12" s="31"/>
    </row>
    <row r="13" spans="1:39" ht="18.7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2"/>
    </row>
    <row r="14" spans="1:39" ht="15.75" hidden="1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7"/>
    </row>
    <row r="15" spans="1:39" ht="15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7"/>
    </row>
    <row r="16" spans="1:39" ht="18.75">
      <c r="A16" s="21"/>
      <c r="B16" s="21" t="s">
        <v>31</v>
      </c>
      <c r="C16" s="32"/>
      <c r="D16" s="23"/>
      <c r="E16" s="23"/>
      <c r="F16" s="23"/>
      <c r="G16" s="50" t="s">
        <v>32</v>
      </c>
      <c r="H16" s="50"/>
      <c r="I16" s="50"/>
      <c r="J16" s="50"/>
      <c r="K16" s="24"/>
      <c r="L16" s="24"/>
      <c r="M16" s="2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2"/>
    </row>
    <row r="17" spans="1:39" ht="18.75">
      <c r="A17" s="21"/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2"/>
    </row>
    <row r="18" spans="1:39" ht="18.75">
      <c r="A18" s="21"/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2"/>
    </row>
    <row r="19" spans="1:39" ht="18.75">
      <c r="A19" s="21"/>
      <c r="B19" s="21" t="s">
        <v>29</v>
      </c>
      <c r="C19" s="23"/>
      <c r="D19" s="23"/>
      <c r="E19" s="23"/>
      <c r="F19" s="23"/>
      <c r="G19" s="50" t="s">
        <v>33</v>
      </c>
      <c r="H19" s="50"/>
      <c r="I19" s="50"/>
      <c r="J19" s="50"/>
      <c r="K19" s="50"/>
      <c r="L19" s="24"/>
      <c r="M19" s="24"/>
      <c r="N19" s="26"/>
      <c r="O19" s="26"/>
      <c r="P19" s="26"/>
      <c r="Q19" s="26"/>
      <c r="R19" s="26"/>
      <c r="S19" s="26"/>
      <c r="T19" s="26"/>
      <c r="U19" s="26"/>
      <c r="V19" s="26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2"/>
      <c r="AJ19" s="21"/>
      <c r="AK19" s="21"/>
      <c r="AL19" s="21"/>
      <c r="AM19" s="21"/>
    </row>
    <row r="20" spans="1:39" ht="18.75">
      <c r="A20" s="21"/>
      <c r="L20" s="25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2"/>
    </row>
  </sheetData>
  <mergeCells count="29">
    <mergeCell ref="A1:S1"/>
    <mergeCell ref="U1:AM1"/>
    <mergeCell ref="A2:R2"/>
    <mergeCell ref="S2:AM2"/>
    <mergeCell ref="A3:R3"/>
    <mergeCell ref="S3:AM3"/>
    <mergeCell ref="W5:X5"/>
    <mergeCell ref="A5:A6"/>
    <mergeCell ref="B5:B6"/>
    <mergeCell ref="C5:E5"/>
    <mergeCell ref="F5:H5"/>
    <mergeCell ref="I5:K5"/>
    <mergeCell ref="L5:M5"/>
    <mergeCell ref="AK5:AL5"/>
    <mergeCell ref="AM5:AM6"/>
    <mergeCell ref="A8:AM8"/>
    <mergeCell ref="G16:J16"/>
    <mergeCell ref="G19:K19"/>
    <mergeCell ref="Y5:Z5"/>
    <mergeCell ref="AA5:AB5"/>
    <mergeCell ref="AC5:AD5"/>
    <mergeCell ref="AE5:AF5"/>
    <mergeCell ref="AG5:AH5"/>
    <mergeCell ref="AI5:AJ5"/>
    <mergeCell ref="N5:N6"/>
    <mergeCell ref="O5:P5"/>
    <mergeCell ref="Q5:R5"/>
    <mergeCell ref="S5:T5"/>
    <mergeCell ref="U5:V5"/>
  </mergeCells>
  <pageMargins left="0.23" right="0.23622047244094491" top="0.35433070866141736" bottom="0.74803149606299213" header="0.31496062992125984" footer="0.31496062992125984"/>
  <pageSetup paperSize="9" scale="62" orientation="landscape" horizontalDpi="180" verticalDpi="180" r:id="rId1"/>
  <colBreaks count="1" manualBreakCount="1">
    <brk id="20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20"/>
  <sheetViews>
    <sheetView topLeftCell="Y6" zoomScaleSheetLayoutView="55" workbookViewId="0">
      <selection activeCell="Z11" sqref="Z11"/>
    </sheetView>
  </sheetViews>
  <sheetFormatPr defaultRowHeight="15"/>
  <cols>
    <col min="1" max="1" width="8" customWidth="1"/>
    <col min="2" max="2" width="37.85546875" customWidth="1"/>
    <col min="3" max="3" width="16.85546875" customWidth="1"/>
    <col min="4" max="4" width="10.140625" hidden="1" customWidth="1"/>
    <col min="5" max="5" width="12.7109375" hidden="1" customWidth="1"/>
    <col min="6" max="6" width="22" customWidth="1"/>
    <col min="7" max="7" width="10.140625" hidden="1" customWidth="1"/>
    <col min="8" max="8" width="10.28515625" hidden="1" customWidth="1"/>
    <col min="9" max="9" width="22.140625" customWidth="1"/>
    <col min="10" max="10" width="10.140625" hidden="1" customWidth="1"/>
    <col min="11" max="11" width="10.28515625" hidden="1" customWidth="1"/>
    <col min="12" max="12" width="13" customWidth="1"/>
    <col min="13" max="13" width="12.85546875" bestFit="1" customWidth="1"/>
    <col min="14" max="14" width="9.140625" hidden="1" customWidth="1"/>
    <col min="15" max="15" width="16.42578125" customWidth="1"/>
    <col min="16" max="16" width="15.42578125" customWidth="1"/>
    <col min="17" max="17" width="13.42578125" customWidth="1"/>
    <col min="18" max="18" width="14.85546875" customWidth="1"/>
    <col min="19" max="19" width="13.7109375" customWidth="1"/>
    <col min="20" max="20" width="14.5703125" customWidth="1"/>
    <col min="21" max="21" width="14.140625" customWidth="1"/>
    <col min="22" max="22" width="13.85546875" customWidth="1"/>
    <col min="23" max="23" width="13.28515625" customWidth="1"/>
    <col min="24" max="24" width="14.85546875" bestFit="1" customWidth="1"/>
    <col min="25" max="25" width="13.42578125" customWidth="1"/>
    <col min="26" max="26" width="9.5703125" bestFit="1" customWidth="1"/>
    <col min="27" max="27" width="13.42578125" customWidth="1"/>
    <col min="28" max="28" width="9.5703125" bestFit="1" customWidth="1"/>
    <col min="29" max="29" width="12.140625" customWidth="1"/>
    <col min="30" max="30" width="9.5703125" bestFit="1" customWidth="1"/>
    <col min="31" max="31" width="13.7109375" customWidth="1"/>
    <col min="32" max="32" width="10.140625" bestFit="1" customWidth="1"/>
    <col min="33" max="33" width="13.85546875" customWidth="1"/>
    <col min="34" max="34" width="9.42578125" bestFit="1" customWidth="1"/>
    <col min="35" max="35" width="14.140625" customWidth="1"/>
    <col min="36" max="36" width="9.42578125" bestFit="1" customWidth="1"/>
    <col min="37" max="37" width="13.85546875" customWidth="1"/>
    <col min="38" max="38" width="9.42578125" bestFit="1" customWidth="1"/>
    <col min="39" max="39" width="23.7109375" customWidth="1"/>
  </cols>
  <sheetData>
    <row r="1" spans="1:39" ht="25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7"/>
      <c r="U1" s="42" t="s">
        <v>0</v>
      </c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 t="s">
        <v>1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ht="25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 t="s">
        <v>2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25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ht="67.5" customHeight="1">
      <c r="A5" s="44" t="s">
        <v>3</v>
      </c>
      <c r="B5" s="45" t="s">
        <v>4</v>
      </c>
      <c r="C5" s="43" t="s">
        <v>5</v>
      </c>
      <c r="D5" s="43"/>
      <c r="E5" s="43"/>
      <c r="F5" s="43" t="s">
        <v>52</v>
      </c>
      <c r="G5" s="43"/>
      <c r="H5" s="43"/>
      <c r="I5" s="43" t="s">
        <v>53</v>
      </c>
      <c r="J5" s="43"/>
      <c r="K5" s="43"/>
      <c r="L5" s="46" t="s">
        <v>6</v>
      </c>
      <c r="M5" s="46"/>
      <c r="N5" s="51"/>
      <c r="O5" s="43" t="s">
        <v>7</v>
      </c>
      <c r="P5" s="43"/>
      <c r="Q5" s="43" t="s">
        <v>8</v>
      </c>
      <c r="R5" s="43"/>
      <c r="S5" s="43" t="s">
        <v>9</v>
      </c>
      <c r="T5" s="43"/>
      <c r="U5" s="43" t="s">
        <v>10</v>
      </c>
      <c r="V5" s="43"/>
      <c r="W5" s="43" t="s">
        <v>11</v>
      </c>
      <c r="X5" s="43"/>
      <c r="Y5" s="43" t="s">
        <v>12</v>
      </c>
      <c r="Z5" s="43"/>
      <c r="AA5" s="43" t="s">
        <v>13</v>
      </c>
      <c r="AB5" s="43"/>
      <c r="AC5" s="43" t="s">
        <v>14</v>
      </c>
      <c r="AD5" s="43"/>
      <c r="AE5" s="43" t="s">
        <v>15</v>
      </c>
      <c r="AF5" s="43"/>
      <c r="AG5" s="43" t="s">
        <v>16</v>
      </c>
      <c r="AH5" s="43"/>
      <c r="AI5" s="43" t="s">
        <v>17</v>
      </c>
      <c r="AJ5" s="43"/>
      <c r="AK5" s="43" t="s">
        <v>18</v>
      </c>
      <c r="AL5" s="43"/>
      <c r="AM5" s="45" t="s">
        <v>19</v>
      </c>
    </row>
    <row r="6" spans="1:39" ht="64.5">
      <c r="A6" s="44"/>
      <c r="B6" s="45"/>
      <c r="C6" s="1" t="s">
        <v>20</v>
      </c>
      <c r="D6" s="2" t="s">
        <v>21</v>
      </c>
      <c r="E6" s="2" t="s">
        <v>22</v>
      </c>
      <c r="F6" s="1" t="s">
        <v>20</v>
      </c>
      <c r="G6" s="2" t="s">
        <v>21</v>
      </c>
      <c r="H6" s="2" t="s">
        <v>22</v>
      </c>
      <c r="I6" s="1" t="s">
        <v>20</v>
      </c>
      <c r="J6" s="2" t="s">
        <v>21</v>
      </c>
      <c r="K6" s="2" t="s">
        <v>22</v>
      </c>
      <c r="L6" s="3" t="s">
        <v>23</v>
      </c>
      <c r="M6" s="3" t="s">
        <v>24</v>
      </c>
      <c r="N6" s="51"/>
      <c r="O6" s="4" t="s">
        <v>25</v>
      </c>
      <c r="P6" s="4" t="s">
        <v>26</v>
      </c>
      <c r="Q6" s="4" t="s">
        <v>25</v>
      </c>
      <c r="R6" s="4" t="s">
        <v>26</v>
      </c>
      <c r="S6" s="4" t="s">
        <v>25</v>
      </c>
      <c r="T6" s="4" t="s">
        <v>26</v>
      </c>
      <c r="U6" s="4" t="s">
        <v>25</v>
      </c>
      <c r="V6" s="4" t="s">
        <v>26</v>
      </c>
      <c r="W6" s="4" t="s">
        <v>25</v>
      </c>
      <c r="X6" s="4" t="s">
        <v>26</v>
      </c>
      <c r="Y6" s="4" t="s">
        <v>25</v>
      </c>
      <c r="Z6" s="4" t="s">
        <v>26</v>
      </c>
      <c r="AA6" s="4" t="s">
        <v>25</v>
      </c>
      <c r="AB6" s="4" t="s">
        <v>26</v>
      </c>
      <c r="AC6" s="4" t="s">
        <v>25</v>
      </c>
      <c r="AD6" s="4" t="s">
        <v>26</v>
      </c>
      <c r="AE6" s="4" t="s">
        <v>25</v>
      </c>
      <c r="AF6" s="4" t="s">
        <v>26</v>
      </c>
      <c r="AG6" s="4" t="s">
        <v>25</v>
      </c>
      <c r="AH6" s="4" t="s">
        <v>26</v>
      </c>
      <c r="AI6" s="4" t="s">
        <v>25</v>
      </c>
      <c r="AJ6" s="4" t="s">
        <v>26</v>
      </c>
      <c r="AK6" s="4" t="s">
        <v>25</v>
      </c>
      <c r="AL6" s="4" t="s">
        <v>26</v>
      </c>
      <c r="AM6" s="45"/>
    </row>
    <row r="7" spans="1:39" ht="18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4</v>
      </c>
      <c r="G7" s="5">
        <v>7</v>
      </c>
      <c r="H7" s="5">
        <v>8</v>
      </c>
      <c r="I7" s="5">
        <v>5</v>
      </c>
      <c r="J7" s="5">
        <v>10</v>
      </c>
      <c r="K7" s="5">
        <v>11</v>
      </c>
      <c r="L7" s="5">
        <v>6</v>
      </c>
      <c r="M7" s="5">
        <v>7</v>
      </c>
      <c r="N7" s="5">
        <v>14</v>
      </c>
      <c r="O7" s="5">
        <v>8</v>
      </c>
      <c r="P7" s="5">
        <v>9</v>
      </c>
      <c r="Q7" s="5">
        <v>10</v>
      </c>
      <c r="R7" s="5">
        <v>11</v>
      </c>
      <c r="S7" s="5">
        <v>12</v>
      </c>
      <c r="T7" s="5">
        <v>13</v>
      </c>
      <c r="U7" s="5">
        <v>14</v>
      </c>
      <c r="V7" s="5">
        <v>15</v>
      </c>
      <c r="W7" s="5">
        <v>16</v>
      </c>
      <c r="X7" s="5">
        <v>17</v>
      </c>
      <c r="Y7" s="5">
        <v>18</v>
      </c>
      <c r="Z7" s="5">
        <v>19</v>
      </c>
      <c r="AA7" s="5">
        <v>20</v>
      </c>
      <c r="AB7" s="5">
        <v>21</v>
      </c>
      <c r="AC7" s="5">
        <v>22</v>
      </c>
      <c r="AD7" s="5">
        <v>23</v>
      </c>
      <c r="AE7" s="5">
        <v>24</v>
      </c>
      <c r="AF7" s="5">
        <v>25</v>
      </c>
      <c r="AG7" s="5">
        <v>26</v>
      </c>
      <c r="AH7" s="5">
        <v>27</v>
      </c>
      <c r="AI7" s="5">
        <v>28</v>
      </c>
      <c r="AJ7" s="5">
        <v>29</v>
      </c>
      <c r="AK7" s="5">
        <v>30</v>
      </c>
      <c r="AL7" s="5">
        <v>31</v>
      </c>
      <c r="AM7" s="5">
        <v>32</v>
      </c>
    </row>
    <row r="8" spans="1:39" ht="22.5">
      <c r="A8" s="47" t="s">
        <v>35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9"/>
    </row>
    <row r="9" spans="1:39" s="39" customFormat="1" ht="89.25">
      <c r="A9" s="6" t="s">
        <v>27</v>
      </c>
      <c r="B9" s="7" t="s">
        <v>38</v>
      </c>
      <c r="C9" s="8">
        <f>O9+Q9+S9+U9+W9+Y9+AA9+AC9+AE9+AG9+AI9+AK9</f>
        <v>3045.2000000000003</v>
      </c>
      <c r="D9" s="8" t="e">
        <f>#REF!</f>
        <v>#REF!</v>
      </c>
      <c r="E9" s="8" t="e">
        <f>#REF!</f>
        <v>#REF!</v>
      </c>
      <c r="F9" s="8">
        <f>O9+Q9+S9+U9+W9</f>
        <v>1756.0620000000001</v>
      </c>
      <c r="G9" s="8" t="e">
        <f>#REF!</f>
        <v>#REF!</v>
      </c>
      <c r="H9" s="8" t="e">
        <f>#REF!</f>
        <v>#REF!</v>
      </c>
      <c r="I9" s="8">
        <f>P9+R9+T9+V9+X9+Z9+AB9+AD9+AF9+AH9+AJ9+AL9</f>
        <v>1322.3818900000001</v>
      </c>
      <c r="J9" s="8" t="e">
        <f>#REF!</f>
        <v>#REF!</v>
      </c>
      <c r="K9" s="8" t="e">
        <f>#REF!</f>
        <v>#REF!</v>
      </c>
      <c r="L9" s="9">
        <f>I9/C9*100</f>
        <v>43.425124458163666</v>
      </c>
      <c r="M9" s="8">
        <f>I9/F9*100%</f>
        <v>0.75303826971940624</v>
      </c>
      <c r="N9" s="8">
        <f>0</f>
        <v>0</v>
      </c>
      <c r="O9" s="8">
        <v>0</v>
      </c>
      <c r="P9" s="8">
        <f>0</f>
        <v>0</v>
      </c>
      <c r="Q9" s="8">
        <v>287.00900000000001</v>
      </c>
      <c r="R9" s="8">
        <v>267.61700000000002</v>
      </c>
      <c r="S9" s="8">
        <v>1109.7</v>
      </c>
      <c r="T9" s="8">
        <v>296.94189</v>
      </c>
      <c r="U9" s="8">
        <v>219.684</v>
      </c>
      <c r="V9" s="8">
        <v>566.91300000000001</v>
      </c>
      <c r="W9" s="8">
        <v>139.66900000000001</v>
      </c>
      <c r="X9" s="8">
        <f>190.91</f>
        <v>190.91</v>
      </c>
      <c r="Y9" s="8">
        <v>31.646999999999998</v>
      </c>
      <c r="Z9" s="8">
        <f>0</f>
        <v>0</v>
      </c>
      <c r="AA9" s="8">
        <v>341.00200000000001</v>
      </c>
      <c r="AB9" s="8">
        <f>0</f>
        <v>0</v>
      </c>
      <c r="AC9" s="8">
        <v>27.798999999999999</v>
      </c>
      <c r="AD9" s="8">
        <f>0</f>
        <v>0</v>
      </c>
      <c r="AE9" s="8">
        <v>146.386</v>
      </c>
      <c r="AF9" s="8">
        <f>0</f>
        <v>0</v>
      </c>
      <c r="AG9" s="8">
        <v>446.11399999999998</v>
      </c>
      <c r="AH9" s="8">
        <f>0</f>
        <v>0</v>
      </c>
      <c r="AI9" s="8">
        <v>124.09399999999999</v>
      </c>
      <c r="AJ9" s="8">
        <f>0</f>
        <v>0</v>
      </c>
      <c r="AK9" s="8">
        <v>172.096</v>
      </c>
      <c r="AL9" s="8">
        <v>0</v>
      </c>
      <c r="AM9" s="38" t="s">
        <v>49</v>
      </c>
    </row>
    <row r="10" spans="1:39" ht="114" customHeight="1">
      <c r="A10" s="6" t="s">
        <v>36</v>
      </c>
      <c r="B10" s="7" t="s">
        <v>40</v>
      </c>
      <c r="C10" s="8">
        <f t="shared" ref="C10:C11" si="0">O10+Q10+S10+U10+W10+Y10+AA10+AC10+AE10+AG10+AI10+AK10</f>
        <v>180931.09900000002</v>
      </c>
      <c r="D10" s="8" t="e">
        <f>#REF!</f>
        <v>#REF!</v>
      </c>
      <c r="E10" s="8" t="e">
        <f>#REF!</f>
        <v>#REF!</v>
      </c>
      <c r="F10" s="8">
        <f t="shared" ref="F10" si="1">O10+Q10+S10+U10+W10</f>
        <v>72237.683999999994</v>
      </c>
      <c r="G10" s="8" t="e">
        <f>#REF!</f>
        <v>#REF!</v>
      </c>
      <c r="H10" s="8" t="e">
        <f>#REF!</f>
        <v>#REF!</v>
      </c>
      <c r="I10" s="8">
        <f>P10+R10+T10+V10+X10+Z10+AB10+AD10+AF10+AH10+AJ10+AL10</f>
        <v>67147.320099999997</v>
      </c>
      <c r="J10" s="8" t="e">
        <f>#REF!</f>
        <v>#REF!</v>
      </c>
      <c r="K10" s="8" t="e">
        <f>#REF!</f>
        <v>#REF!</v>
      </c>
      <c r="L10" s="9">
        <f>I10/C10*100</f>
        <v>37.112094311658375</v>
      </c>
      <c r="M10" s="8">
        <f>I10/F10*100%</f>
        <v>0.92953312429008661</v>
      </c>
      <c r="N10" s="8">
        <f>0</f>
        <v>0</v>
      </c>
      <c r="O10" s="8">
        <f>(6547895+734693)/1000</f>
        <v>7282.5879999999997</v>
      </c>
      <c r="P10" s="8">
        <v>5385.5910000000003</v>
      </c>
      <c r="Q10" s="8">
        <f>14641.063+992.443+64.569</f>
        <v>15698.074999999999</v>
      </c>
      <c r="R10" s="8">
        <f>21034.48+49.918-5385.59</f>
        <v>15698.808000000001</v>
      </c>
      <c r="S10" s="8">
        <f>216.181+13644.063+150.08</f>
        <v>14010.324000000001</v>
      </c>
      <c r="T10" s="8">
        <f>12968.88+52.5691</f>
        <v>13021.4491</v>
      </c>
      <c r="U10" s="8">
        <f>276.562+13941.532</f>
        <v>14218.093999999999</v>
      </c>
      <c r="V10" s="8">
        <v>15634.992</v>
      </c>
      <c r="W10" s="8">
        <f>168.152+20628.576+231.875</f>
        <v>21028.602999999999</v>
      </c>
      <c r="X10" s="8">
        <v>17406.48</v>
      </c>
      <c r="Y10" s="8">
        <f>120.699+17215.713</f>
        <v>17336.412</v>
      </c>
      <c r="Z10" s="8">
        <f>0</f>
        <v>0</v>
      </c>
      <c r="AA10" s="8">
        <f>29.839+15431.291</f>
        <v>15461.13</v>
      </c>
      <c r="AB10" s="8">
        <f>0</f>
        <v>0</v>
      </c>
      <c r="AC10" s="8">
        <f>104.438+8404.445+300</f>
        <v>8808.8829999999998</v>
      </c>
      <c r="AD10" s="8">
        <f>0</f>
        <v>0</v>
      </c>
      <c r="AE10" s="8">
        <f>154.902+12314.066+1017.4</f>
        <v>13486.368</v>
      </c>
      <c r="AF10" s="8">
        <f>0</f>
        <v>0</v>
      </c>
      <c r="AG10" s="8">
        <f>164.042+14283.634+1063.925</f>
        <v>15511.600999999999</v>
      </c>
      <c r="AH10" s="8">
        <f>0</f>
        <v>0</v>
      </c>
      <c r="AI10" s="8">
        <f>156.984+12781.159</f>
        <v>12938.143</v>
      </c>
      <c r="AJ10" s="8">
        <f>0</f>
        <v>0</v>
      </c>
      <c r="AK10" s="8">
        <f>179.671+24971.207</f>
        <v>25150.877999999997</v>
      </c>
      <c r="AL10" s="8">
        <v>0</v>
      </c>
      <c r="AM10" s="10" t="s">
        <v>54</v>
      </c>
    </row>
    <row r="11" spans="1:39" ht="114" customHeight="1">
      <c r="A11" s="6" t="s">
        <v>37</v>
      </c>
      <c r="B11" s="7" t="s">
        <v>39</v>
      </c>
      <c r="C11" s="8">
        <f t="shared" si="0"/>
        <v>3669.2</v>
      </c>
      <c r="D11" s="8" t="e">
        <f>#REF!</f>
        <v>#REF!</v>
      </c>
      <c r="E11" s="8" t="e">
        <f>#REF!</f>
        <v>#REF!</v>
      </c>
      <c r="F11" s="8">
        <f>O11+Q11+S11+U11+W11</f>
        <v>3517.3</v>
      </c>
      <c r="G11" s="8" t="e">
        <f>#REF!</f>
        <v>#REF!</v>
      </c>
      <c r="H11" s="8" t="e">
        <f>#REF!</f>
        <v>#REF!</v>
      </c>
      <c r="I11" s="8">
        <f>P11+R11+T11+V11+X11+Z11+AB11+AD11+AF11+AH11+AJ11+AL11</f>
        <v>3195.8820000000001</v>
      </c>
      <c r="J11" s="8" t="e">
        <f>#REF!</f>
        <v>#REF!</v>
      </c>
      <c r="K11" s="8" t="e">
        <f>#REF!</f>
        <v>#REF!</v>
      </c>
      <c r="L11" s="9">
        <f>I11/C11*100</f>
        <v>87.100239834296318</v>
      </c>
      <c r="M11" s="8">
        <f>I11/F11*100%</f>
        <v>0.90861797401415856</v>
      </c>
      <c r="N11" s="8">
        <f>0</f>
        <v>0</v>
      </c>
      <c r="O11" s="8">
        <v>1706.125</v>
      </c>
      <c r="P11" s="8">
        <v>179</v>
      </c>
      <c r="Q11" s="8">
        <v>533.79999999999995</v>
      </c>
      <c r="R11" s="8">
        <v>1050.94</v>
      </c>
      <c r="S11" s="8">
        <v>509</v>
      </c>
      <c r="T11" s="8">
        <v>649.00199999999995</v>
      </c>
      <c r="U11" s="8">
        <v>713.97500000000002</v>
      </c>
      <c r="V11" s="8">
        <v>628.53300000000002</v>
      </c>
      <c r="W11" s="8">
        <v>54.4</v>
      </c>
      <c r="X11" s="8">
        <f>688.407</f>
        <v>688.40700000000004</v>
      </c>
      <c r="Y11" s="8">
        <f>0</f>
        <v>0</v>
      </c>
      <c r="Z11" s="8">
        <f>0</f>
        <v>0</v>
      </c>
      <c r="AA11" s="8">
        <v>29</v>
      </c>
      <c r="AB11" s="8">
        <f>0</f>
        <v>0</v>
      </c>
      <c r="AC11" s="8">
        <f>0</f>
        <v>0</v>
      </c>
      <c r="AD11" s="8">
        <f>0</f>
        <v>0</v>
      </c>
      <c r="AE11" s="8">
        <v>76</v>
      </c>
      <c r="AF11" s="8">
        <f>0</f>
        <v>0</v>
      </c>
      <c r="AG11" s="8">
        <v>23.6</v>
      </c>
      <c r="AH11" s="8">
        <f>0</f>
        <v>0</v>
      </c>
      <c r="AI11" s="8">
        <v>23.263000000000002</v>
      </c>
      <c r="AJ11" s="8">
        <f>0</f>
        <v>0</v>
      </c>
      <c r="AK11" s="8">
        <f>37/1000</f>
        <v>3.6999999999999998E-2</v>
      </c>
      <c r="AL11" s="8">
        <v>0</v>
      </c>
      <c r="AM11" s="10" t="s">
        <v>45</v>
      </c>
    </row>
    <row r="12" spans="1:39" ht="43.5">
      <c r="A12" s="28"/>
      <c r="B12" s="29" t="s">
        <v>28</v>
      </c>
      <c r="C12" s="30">
        <f t="shared" ref="C12:AL12" si="2">C10+C11+C9</f>
        <v>187645.49900000004</v>
      </c>
      <c r="D12" s="30" t="e">
        <f t="shared" si="2"/>
        <v>#REF!</v>
      </c>
      <c r="E12" s="30" t="e">
        <f t="shared" si="2"/>
        <v>#REF!</v>
      </c>
      <c r="F12" s="30">
        <f t="shared" si="2"/>
        <v>77511.046000000002</v>
      </c>
      <c r="G12" s="30" t="e">
        <f t="shared" si="2"/>
        <v>#REF!</v>
      </c>
      <c r="H12" s="30" t="e">
        <f t="shared" si="2"/>
        <v>#REF!</v>
      </c>
      <c r="I12" s="30">
        <f t="shared" si="2"/>
        <v>71665.583989999999</v>
      </c>
      <c r="J12" s="30" t="e">
        <f t="shared" si="2"/>
        <v>#REF!</v>
      </c>
      <c r="K12" s="30" t="e">
        <f t="shared" si="2"/>
        <v>#REF!</v>
      </c>
      <c r="L12" s="30">
        <f t="shared" si="2"/>
        <v>167.63745860411836</v>
      </c>
      <c r="M12" s="30">
        <f t="shared" si="2"/>
        <v>2.5911893680236515</v>
      </c>
      <c r="N12" s="30">
        <f t="shared" si="2"/>
        <v>0</v>
      </c>
      <c r="O12" s="30">
        <f t="shared" si="2"/>
        <v>8988.7129999999997</v>
      </c>
      <c r="P12" s="30">
        <f t="shared" si="2"/>
        <v>5564.5910000000003</v>
      </c>
      <c r="Q12" s="30">
        <f t="shared" si="2"/>
        <v>16518.883999999998</v>
      </c>
      <c r="R12" s="30">
        <f t="shared" si="2"/>
        <v>17017.364999999998</v>
      </c>
      <c r="S12" s="30">
        <f t="shared" si="2"/>
        <v>15629.024000000001</v>
      </c>
      <c r="T12" s="30">
        <f>T10+T11+T9</f>
        <v>13967.39299</v>
      </c>
      <c r="U12" s="30">
        <f t="shared" si="2"/>
        <v>15151.752999999999</v>
      </c>
      <c r="V12" s="30">
        <f t="shared" si="2"/>
        <v>16830.437999999998</v>
      </c>
      <c r="W12" s="30">
        <f t="shared" si="2"/>
        <v>21222.672000000002</v>
      </c>
      <c r="X12" s="30">
        <f t="shared" si="2"/>
        <v>18285.796999999999</v>
      </c>
      <c r="Y12" s="30">
        <f t="shared" si="2"/>
        <v>17368.059000000001</v>
      </c>
      <c r="Z12" s="30">
        <f t="shared" si="2"/>
        <v>0</v>
      </c>
      <c r="AA12" s="30">
        <f t="shared" si="2"/>
        <v>15831.132</v>
      </c>
      <c r="AB12" s="30">
        <f t="shared" si="2"/>
        <v>0</v>
      </c>
      <c r="AC12" s="30">
        <f t="shared" si="2"/>
        <v>8836.6820000000007</v>
      </c>
      <c r="AD12" s="30">
        <f t="shared" si="2"/>
        <v>0</v>
      </c>
      <c r="AE12" s="30">
        <f t="shared" si="2"/>
        <v>13708.754000000001</v>
      </c>
      <c r="AF12" s="30">
        <f t="shared" si="2"/>
        <v>0</v>
      </c>
      <c r="AG12" s="30">
        <f t="shared" si="2"/>
        <v>15981.314999999999</v>
      </c>
      <c r="AH12" s="30">
        <f t="shared" si="2"/>
        <v>0</v>
      </c>
      <c r="AI12" s="30">
        <f t="shared" si="2"/>
        <v>13085.5</v>
      </c>
      <c r="AJ12" s="30">
        <f t="shared" si="2"/>
        <v>0</v>
      </c>
      <c r="AK12" s="30">
        <f t="shared" si="2"/>
        <v>25323.010999999999</v>
      </c>
      <c r="AL12" s="30">
        <f t="shared" si="2"/>
        <v>0</v>
      </c>
      <c r="AM12" s="31"/>
    </row>
    <row r="13" spans="1:39" ht="18.7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2"/>
    </row>
    <row r="14" spans="1:39" ht="15.75" hidden="1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7"/>
    </row>
    <row r="15" spans="1:39" ht="15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7"/>
    </row>
    <row r="16" spans="1:39" ht="37.5">
      <c r="A16" s="21"/>
      <c r="B16" s="21" t="s">
        <v>31</v>
      </c>
      <c r="C16" s="32"/>
      <c r="D16" s="23"/>
      <c r="E16" s="23"/>
      <c r="F16" s="23"/>
      <c r="G16" s="50" t="s">
        <v>32</v>
      </c>
      <c r="H16" s="50"/>
      <c r="I16" s="50"/>
      <c r="J16" s="50"/>
      <c r="K16" s="24"/>
      <c r="L16" s="24"/>
      <c r="M16" s="2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2"/>
    </row>
    <row r="17" spans="1:39" ht="18.75">
      <c r="A17" s="21"/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2"/>
    </row>
    <row r="18" spans="1:39" ht="18.75">
      <c r="A18" s="21"/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2"/>
    </row>
    <row r="19" spans="1:39" ht="37.5">
      <c r="A19" s="21"/>
      <c r="B19" s="21" t="s">
        <v>29</v>
      </c>
      <c r="C19" s="23"/>
      <c r="D19" s="23"/>
      <c r="E19" s="23"/>
      <c r="F19" s="23"/>
      <c r="G19" s="50" t="s">
        <v>33</v>
      </c>
      <c r="H19" s="50"/>
      <c r="I19" s="50"/>
      <c r="J19" s="50"/>
      <c r="K19" s="50"/>
      <c r="L19" s="24"/>
      <c r="M19" s="24"/>
      <c r="N19" s="26"/>
      <c r="O19" s="26"/>
      <c r="P19" s="26"/>
      <c r="Q19" s="26"/>
      <c r="R19" s="26"/>
      <c r="S19" s="26"/>
      <c r="T19" s="26"/>
      <c r="U19" s="26"/>
      <c r="V19" s="26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2"/>
      <c r="AJ19" s="21"/>
      <c r="AK19" s="21"/>
      <c r="AL19" s="21"/>
      <c r="AM19" s="21"/>
    </row>
    <row r="20" spans="1:39" ht="18.75">
      <c r="A20" s="21"/>
      <c r="L20" s="25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2"/>
    </row>
  </sheetData>
  <mergeCells count="29">
    <mergeCell ref="AK5:AL5"/>
    <mergeCell ref="AM5:AM6"/>
    <mergeCell ref="A8:AM8"/>
    <mergeCell ref="G16:J16"/>
    <mergeCell ref="G19:K19"/>
    <mergeCell ref="Y5:Z5"/>
    <mergeCell ref="AA5:AB5"/>
    <mergeCell ref="AC5:AD5"/>
    <mergeCell ref="AE5:AF5"/>
    <mergeCell ref="AG5:AH5"/>
    <mergeCell ref="AI5:AJ5"/>
    <mergeCell ref="N5:N6"/>
    <mergeCell ref="O5:P5"/>
    <mergeCell ref="Q5:R5"/>
    <mergeCell ref="S5:T5"/>
    <mergeCell ref="U5:V5"/>
    <mergeCell ref="W5:X5"/>
    <mergeCell ref="A5:A6"/>
    <mergeCell ref="B5:B6"/>
    <mergeCell ref="C5:E5"/>
    <mergeCell ref="F5:H5"/>
    <mergeCell ref="I5:K5"/>
    <mergeCell ref="L5:M5"/>
    <mergeCell ref="A1:S1"/>
    <mergeCell ref="U1:AM1"/>
    <mergeCell ref="A2:R2"/>
    <mergeCell ref="S2:AM2"/>
    <mergeCell ref="A3:R3"/>
    <mergeCell ref="S3:AM3"/>
  </mergeCells>
  <pageMargins left="0.23" right="0.23622047244094491" top="0.35433070866141736" bottom="0.74803149606299213" header="0.31496062992125984" footer="0.31496062992125984"/>
  <pageSetup paperSize="9" scale="61" orientation="landscape" horizontalDpi="180" verticalDpi="180" r:id="rId1"/>
  <colBreaks count="1" manualBreakCount="1">
    <brk id="20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20"/>
  <sheetViews>
    <sheetView view="pageBreakPreview" zoomScale="55" zoomScaleNormal="55" zoomScaleSheetLayoutView="55" workbookViewId="0">
      <selection activeCell="AB9" sqref="AB9"/>
    </sheetView>
  </sheetViews>
  <sheetFormatPr defaultRowHeight="15"/>
  <cols>
    <col min="1" max="1" width="8" customWidth="1"/>
    <col min="2" max="2" width="37.85546875" customWidth="1"/>
    <col min="3" max="3" width="16.85546875" customWidth="1"/>
    <col min="4" max="4" width="10.140625" hidden="1" customWidth="1"/>
    <col min="5" max="5" width="12.7109375" hidden="1" customWidth="1"/>
    <col min="6" max="6" width="22" customWidth="1"/>
    <col min="7" max="7" width="10.140625" hidden="1" customWidth="1"/>
    <col min="8" max="8" width="10.28515625" hidden="1" customWidth="1"/>
    <col min="9" max="9" width="22.140625" customWidth="1"/>
    <col min="10" max="10" width="10.140625" hidden="1" customWidth="1"/>
    <col min="11" max="11" width="10.28515625" hidden="1" customWidth="1"/>
    <col min="12" max="12" width="13" customWidth="1"/>
    <col min="13" max="13" width="12.85546875" bestFit="1" customWidth="1"/>
    <col min="14" max="14" width="9.140625" hidden="1" customWidth="1"/>
    <col min="15" max="15" width="16.42578125" customWidth="1"/>
    <col min="16" max="16" width="15.42578125" customWidth="1"/>
    <col min="17" max="17" width="13.42578125" customWidth="1"/>
    <col min="18" max="18" width="14.85546875" customWidth="1"/>
    <col min="19" max="19" width="13.7109375" customWidth="1"/>
    <col min="20" max="20" width="14.5703125" customWidth="1"/>
    <col min="21" max="21" width="14.140625" customWidth="1"/>
    <col min="22" max="22" width="13.85546875" customWidth="1"/>
    <col min="23" max="23" width="13.28515625" customWidth="1"/>
    <col min="24" max="24" width="14.85546875" bestFit="1" customWidth="1"/>
    <col min="25" max="25" width="13.42578125" customWidth="1"/>
    <col min="26" max="26" width="14.5703125" customWidth="1"/>
    <col min="27" max="27" width="13.42578125" customWidth="1"/>
    <col min="28" max="28" width="9.5703125" bestFit="1" customWidth="1"/>
    <col min="29" max="29" width="12.140625" customWidth="1"/>
    <col min="30" max="30" width="9.5703125" bestFit="1" customWidth="1"/>
    <col min="31" max="31" width="13.7109375" customWidth="1"/>
    <col min="32" max="32" width="10.140625" bestFit="1" customWidth="1"/>
    <col min="33" max="33" width="13.85546875" customWidth="1"/>
    <col min="34" max="34" width="9.42578125" bestFit="1" customWidth="1"/>
    <col min="35" max="35" width="14.140625" customWidth="1"/>
    <col min="36" max="36" width="9.42578125" bestFit="1" customWidth="1"/>
    <col min="37" max="37" width="13.85546875" customWidth="1"/>
    <col min="38" max="38" width="9.42578125" bestFit="1" customWidth="1"/>
    <col min="39" max="39" width="23.7109375" customWidth="1"/>
  </cols>
  <sheetData>
    <row r="1" spans="1:39" ht="25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7"/>
      <c r="U1" s="42" t="s">
        <v>0</v>
      </c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 t="s">
        <v>1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ht="25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 t="s">
        <v>2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25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39" ht="67.5" customHeight="1">
      <c r="A5" s="44" t="s">
        <v>3</v>
      </c>
      <c r="B5" s="45" t="s">
        <v>4</v>
      </c>
      <c r="C5" s="43" t="s">
        <v>5</v>
      </c>
      <c r="D5" s="43"/>
      <c r="E5" s="43"/>
      <c r="F5" s="43" t="s">
        <v>55</v>
      </c>
      <c r="G5" s="43"/>
      <c r="H5" s="43"/>
      <c r="I5" s="43" t="s">
        <v>56</v>
      </c>
      <c r="J5" s="43"/>
      <c r="K5" s="43"/>
      <c r="L5" s="46" t="s">
        <v>6</v>
      </c>
      <c r="M5" s="46"/>
      <c r="N5" s="51"/>
      <c r="O5" s="43" t="s">
        <v>7</v>
      </c>
      <c r="P5" s="43"/>
      <c r="Q5" s="43" t="s">
        <v>8</v>
      </c>
      <c r="R5" s="43"/>
      <c r="S5" s="43" t="s">
        <v>9</v>
      </c>
      <c r="T5" s="43"/>
      <c r="U5" s="43" t="s">
        <v>10</v>
      </c>
      <c r="V5" s="43"/>
      <c r="W5" s="43" t="s">
        <v>11</v>
      </c>
      <c r="X5" s="43"/>
      <c r="Y5" s="43" t="s">
        <v>12</v>
      </c>
      <c r="Z5" s="43"/>
      <c r="AA5" s="43" t="s">
        <v>13</v>
      </c>
      <c r="AB5" s="43"/>
      <c r="AC5" s="43" t="s">
        <v>14</v>
      </c>
      <c r="AD5" s="43"/>
      <c r="AE5" s="43" t="s">
        <v>15</v>
      </c>
      <c r="AF5" s="43"/>
      <c r="AG5" s="43" t="s">
        <v>16</v>
      </c>
      <c r="AH5" s="43"/>
      <c r="AI5" s="43" t="s">
        <v>17</v>
      </c>
      <c r="AJ5" s="43"/>
      <c r="AK5" s="43" t="s">
        <v>18</v>
      </c>
      <c r="AL5" s="43"/>
      <c r="AM5" s="45" t="s">
        <v>19</v>
      </c>
    </row>
    <row r="6" spans="1:39" ht="64.5">
      <c r="A6" s="44"/>
      <c r="B6" s="45"/>
      <c r="C6" s="1" t="s">
        <v>20</v>
      </c>
      <c r="D6" s="2" t="s">
        <v>21</v>
      </c>
      <c r="E6" s="2" t="s">
        <v>22</v>
      </c>
      <c r="F6" s="1" t="s">
        <v>20</v>
      </c>
      <c r="G6" s="2" t="s">
        <v>21</v>
      </c>
      <c r="H6" s="2" t="s">
        <v>22</v>
      </c>
      <c r="I6" s="1" t="s">
        <v>20</v>
      </c>
      <c r="J6" s="2" t="s">
        <v>21</v>
      </c>
      <c r="K6" s="2" t="s">
        <v>22</v>
      </c>
      <c r="L6" s="3" t="s">
        <v>23</v>
      </c>
      <c r="M6" s="3" t="s">
        <v>24</v>
      </c>
      <c r="N6" s="51"/>
      <c r="O6" s="4" t="s">
        <v>25</v>
      </c>
      <c r="P6" s="4" t="s">
        <v>26</v>
      </c>
      <c r="Q6" s="4" t="s">
        <v>25</v>
      </c>
      <c r="R6" s="4" t="s">
        <v>26</v>
      </c>
      <c r="S6" s="4" t="s">
        <v>25</v>
      </c>
      <c r="T6" s="4" t="s">
        <v>26</v>
      </c>
      <c r="U6" s="4" t="s">
        <v>25</v>
      </c>
      <c r="V6" s="4" t="s">
        <v>26</v>
      </c>
      <c r="W6" s="4" t="s">
        <v>25</v>
      </c>
      <c r="X6" s="4" t="s">
        <v>26</v>
      </c>
      <c r="Y6" s="4" t="s">
        <v>25</v>
      </c>
      <c r="Z6" s="4" t="s">
        <v>26</v>
      </c>
      <c r="AA6" s="4" t="s">
        <v>25</v>
      </c>
      <c r="AB6" s="4" t="s">
        <v>26</v>
      </c>
      <c r="AC6" s="4" t="s">
        <v>25</v>
      </c>
      <c r="AD6" s="4" t="s">
        <v>26</v>
      </c>
      <c r="AE6" s="4" t="s">
        <v>25</v>
      </c>
      <c r="AF6" s="4" t="s">
        <v>26</v>
      </c>
      <c r="AG6" s="4" t="s">
        <v>25</v>
      </c>
      <c r="AH6" s="4" t="s">
        <v>26</v>
      </c>
      <c r="AI6" s="4" t="s">
        <v>25</v>
      </c>
      <c r="AJ6" s="4" t="s">
        <v>26</v>
      </c>
      <c r="AK6" s="4" t="s">
        <v>25</v>
      </c>
      <c r="AL6" s="4" t="s">
        <v>26</v>
      </c>
      <c r="AM6" s="45"/>
    </row>
    <row r="7" spans="1:39" ht="18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4</v>
      </c>
      <c r="G7" s="5">
        <v>7</v>
      </c>
      <c r="H7" s="5">
        <v>8</v>
      </c>
      <c r="I7" s="5">
        <v>5</v>
      </c>
      <c r="J7" s="5">
        <v>10</v>
      </c>
      <c r="K7" s="5">
        <v>11</v>
      </c>
      <c r="L7" s="5">
        <v>6</v>
      </c>
      <c r="M7" s="5">
        <v>7</v>
      </c>
      <c r="N7" s="5">
        <v>14</v>
      </c>
      <c r="O7" s="5">
        <v>8</v>
      </c>
      <c r="P7" s="5">
        <v>9</v>
      </c>
      <c r="Q7" s="5">
        <v>10</v>
      </c>
      <c r="R7" s="5">
        <v>11</v>
      </c>
      <c r="S7" s="5">
        <v>12</v>
      </c>
      <c r="T7" s="5">
        <v>13</v>
      </c>
      <c r="U7" s="5">
        <v>14</v>
      </c>
      <c r="V7" s="5">
        <v>15</v>
      </c>
      <c r="W7" s="5">
        <v>16</v>
      </c>
      <c r="X7" s="5">
        <v>17</v>
      </c>
      <c r="Y7" s="5">
        <v>18</v>
      </c>
      <c r="Z7" s="5">
        <v>19</v>
      </c>
      <c r="AA7" s="5">
        <v>20</v>
      </c>
      <c r="AB7" s="5">
        <v>21</v>
      </c>
      <c r="AC7" s="5">
        <v>22</v>
      </c>
      <c r="AD7" s="5">
        <v>23</v>
      </c>
      <c r="AE7" s="5">
        <v>24</v>
      </c>
      <c r="AF7" s="5">
        <v>25</v>
      </c>
      <c r="AG7" s="5">
        <v>26</v>
      </c>
      <c r="AH7" s="5">
        <v>27</v>
      </c>
      <c r="AI7" s="5">
        <v>28</v>
      </c>
      <c r="AJ7" s="5">
        <v>29</v>
      </c>
      <c r="AK7" s="5">
        <v>30</v>
      </c>
      <c r="AL7" s="5">
        <v>31</v>
      </c>
      <c r="AM7" s="5">
        <v>32</v>
      </c>
    </row>
    <row r="8" spans="1:39" ht="22.5">
      <c r="A8" s="47" t="s">
        <v>35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9"/>
    </row>
    <row r="9" spans="1:39" s="39" customFormat="1" ht="56.25">
      <c r="A9" s="6" t="s">
        <v>27</v>
      </c>
      <c r="B9" s="7" t="s">
        <v>38</v>
      </c>
      <c r="C9" s="8">
        <f>O9+Q9+S9+U9+W9+Y9+AA9+AC9+AE9+AG9+AI9+AK9</f>
        <v>3045.2000000000003</v>
      </c>
      <c r="D9" s="8" t="e">
        <f>#REF!</f>
        <v>#REF!</v>
      </c>
      <c r="E9" s="8" t="e">
        <f>#REF!</f>
        <v>#REF!</v>
      </c>
      <c r="F9" s="8">
        <f>O9+Q9+S9+U9+W9+Y9</f>
        <v>1787.7090000000001</v>
      </c>
      <c r="G9" s="8" t="e">
        <f>#REF!</f>
        <v>#REF!</v>
      </c>
      <c r="H9" s="8" t="e">
        <f>#REF!</f>
        <v>#REF!</v>
      </c>
      <c r="I9" s="8">
        <f>P9+R9+T9+V9+X9+Z9+AB9+AD9+AF9+AH9+AJ9+AL9</f>
        <v>1787.5078900000001</v>
      </c>
      <c r="J9" s="8" t="e">
        <f>#REF!</f>
        <v>#REF!</v>
      </c>
      <c r="K9" s="8" t="e">
        <f>#REF!</f>
        <v>#REF!</v>
      </c>
      <c r="L9" s="9">
        <f>I9/C9*100</f>
        <v>58.699195126756862</v>
      </c>
      <c r="M9" s="8">
        <f>I9/F9*100</f>
        <v>99.988750406246211</v>
      </c>
      <c r="N9" s="8">
        <f>0</f>
        <v>0</v>
      </c>
      <c r="O9" s="8">
        <v>0</v>
      </c>
      <c r="P9" s="8">
        <f>0</f>
        <v>0</v>
      </c>
      <c r="Q9" s="8">
        <v>287.00900000000001</v>
      </c>
      <c r="R9" s="8">
        <v>267.61700000000002</v>
      </c>
      <c r="S9" s="8">
        <v>1109.7</v>
      </c>
      <c r="T9" s="8">
        <v>296.94189</v>
      </c>
      <c r="U9" s="8">
        <v>219.684</v>
      </c>
      <c r="V9" s="8">
        <v>566.91300000000001</v>
      </c>
      <c r="W9" s="8">
        <v>139.66900000000001</v>
      </c>
      <c r="X9" s="8">
        <f>190.91</f>
        <v>190.91</v>
      </c>
      <c r="Y9" s="8">
        <v>31.646999999999998</v>
      </c>
      <c r="Z9" s="8">
        <v>465.12599999999998</v>
      </c>
      <c r="AA9" s="8">
        <v>341.00200000000001</v>
      </c>
      <c r="AB9" s="8">
        <f>0</f>
        <v>0</v>
      </c>
      <c r="AC9" s="8">
        <v>27.798999999999999</v>
      </c>
      <c r="AD9" s="8">
        <f>0</f>
        <v>0</v>
      </c>
      <c r="AE9" s="8">
        <v>146.386</v>
      </c>
      <c r="AF9" s="8">
        <f>0</f>
        <v>0</v>
      </c>
      <c r="AG9" s="8">
        <v>446.11399999999998</v>
      </c>
      <c r="AH9" s="8">
        <f>0</f>
        <v>0</v>
      </c>
      <c r="AI9" s="8">
        <v>124.09399999999999</v>
      </c>
      <c r="AJ9" s="8">
        <f>0</f>
        <v>0</v>
      </c>
      <c r="AK9" s="8">
        <v>172.096</v>
      </c>
      <c r="AL9" s="8">
        <v>0</v>
      </c>
      <c r="AM9" s="38"/>
    </row>
    <row r="10" spans="1:39" ht="114" customHeight="1">
      <c r="A10" s="6" t="s">
        <v>36</v>
      </c>
      <c r="B10" s="7" t="s">
        <v>40</v>
      </c>
      <c r="C10" s="8">
        <f t="shared" ref="C10:C11" si="0">O10+Q10+S10+U10+W10+Y10+AA10+AC10+AE10+AG10+AI10+AK10</f>
        <v>180931.09900000002</v>
      </c>
      <c r="D10" s="8" t="e">
        <f>#REF!</f>
        <v>#REF!</v>
      </c>
      <c r="E10" s="8" t="e">
        <f>#REF!</f>
        <v>#REF!</v>
      </c>
      <c r="F10" s="8">
        <f>O10+Q10+S10+U10+W10+Y10</f>
        <v>89574.09599999999</v>
      </c>
      <c r="G10" s="8" t="e">
        <f>#REF!</f>
        <v>#REF!</v>
      </c>
      <c r="H10" s="8" t="e">
        <f>#REF!</f>
        <v>#REF!</v>
      </c>
      <c r="I10" s="8">
        <f>P10+R10+T10+V10+X10+Z10+AB10+AD10+AF10+AH10+AJ10+AL10</f>
        <v>88357.902099999992</v>
      </c>
      <c r="J10" s="8" t="e">
        <f>#REF!</f>
        <v>#REF!</v>
      </c>
      <c r="K10" s="8" t="e">
        <f>#REF!</f>
        <v>#REF!</v>
      </c>
      <c r="L10" s="9">
        <f>I10/C10*100</f>
        <v>48.835110485898269</v>
      </c>
      <c r="M10" s="8">
        <f t="shared" ref="M10:M11" si="1">I10/F10*100</f>
        <v>98.64224820086379</v>
      </c>
      <c r="N10" s="8">
        <f>0</f>
        <v>0</v>
      </c>
      <c r="O10" s="8">
        <f>(6547895+734693)/1000</f>
        <v>7282.5879999999997</v>
      </c>
      <c r="P10" s="8">
        <v>5385.5910000000003</v>
      </c>
      <c r="Q10" s="8">
        <f>14641.063+992.443+64.569</f>
        <v>15698.074999999999</v>
      </c>
      <c r="R10" s="8">
        <f>21034.48+49.918-5385.59</f>
        <v>15698.808000000001</v>
      </c>
      <c r="S10" s="8">
        <f>216.181+13644.063+150.08</f>
        <v>14010.324000000001</v>
      </c>
      <c r="T10" s="8">
        <f>12968.88+52.5691</f>
        <v>13021.4491</v>
      </c>
      <c r="U10" s="8">
        <f>276.562+13941.532</f>
        <v>14218.093999999999</v>
      </c>
      <c r="V10" s="8">
        <v>15634.992</v>
      </c>
      <c r="W10" s="8">
        <f>168.152+20628.576+231.875</f>
        <v>21028.602999999999</v>
      </c>
      <c r="X10" s="8">
        <v>17406.48</v>
      </c>
      <c r="Y10" s="8">
        <f>120.699+17215.713</f>
        <v>17336.412</v>
      </c>
      <c r="Z10" s="8">
        <v>21210.581999999999</v>
      </c>
      <c r="AA10" s="8">
        <f>29.839+15431.291</f>
        <v>15461.13</v>
      </c>
      <c r="AB10" s="8">
        <f>0</f>
        <v>0</v>
      </c>
      <c r="AC10" s="8">
        <f>104.438+8404.445+300</f>
        <v>8808.8829999999998</v>
      </c>
      <c r="AD10" s="8">
        <f>0</f>
        <v>0</v>
      </c>
      <c r="AE10" s="8">
        <f>154.902+12314.066+1017.4</f>
        <v>13486.368</v>
      </c>
      <c r="AF10" s="8">
        <f>0</f>
        <v>0</v>
      </c>
      <c r="AG10" s="8">
        <f>164.042+14283.634+1063.925</f>
        <v>15511.600999999999</v>
      </c>
      <c r="AH10" s="8">
        <f>0</f>
        <v>0</v>
      </c>
      <c r="AI10" s="8">
        <f>156.984+12781.159</f>
        <v>12938.143</v>
      </c>
      <c r="AJ10" s="8">
        <f>0</f>
        <v>0</v>
      </c>
      <c r="AK10" s="8">
        <f>179.671+24971.207</f>
        <v>25150.877999999997</v>
      </c>
      <c r="AL10" s="8">
        <v>0</v>
      </c>
      <c r="AM10" s="10" t="s">
        <v>57</v>
      </c>
    </row>
    <row r="11" spans="1:39" ht="114" customHeight="1">
      <c r="A11" s="6" t="s">
        <v>37</v>
      </c>
      <c r="B11" s="7" t="s">
        <v>39</v>
      </c>
      <c r="C11" s="8">
        <f t="shared" si="0"/>
        <v>3669.2</v>
      </c>
      <c r="D11" s="8" t="e">
        <f>#REF!</f>
        <v>#REF!</v>
      </c>
      <c r="E11" s="8" t="e">
        <f>#REF!</f>
        <v>#REF!</v>
      </c>
      <c r="F11" s="8">
        <f>O11+Q11+S11+U11+W11+Y11</f>
        <v>3517.3</v>
      </c>
      <c r="G11" s="8" t="e">
        <f>#REF!</f>
        <v>#REF!</v>
      </c>
      <c r="H11" s="8" t="e">
        <f>#REF!</f>
        <v>#REF!</v>
      </c>
      <c r="I11" s="8">
        <f>P11+R11+T11+V11+X11+Z11+AB11+AD11+AF11+AH11+AJ11+AL11</f>
        <v>3507.17</v>
      </c>
      <c r="J11" s="8" t="e">
        <f>#REF!</f>
        <v>#REF!</v>
      </c>
      <c r="K11" s="8" t="e">
        <f>#REF!</f>
        <v>#REF!</v>
      </c>
      <c r="L11" s="9">
        <f>I11/C11*100</f>
        <v>95.584051019295771</v>
      </c>
      <c r="M11" s="8">
        <f t="shared" si="1"/>
        <v>99.71199499616182</v>
      </c>
      <c r="N11" s="8">
        <f>0</f>
        <v>0</v>
      </c>
      <c r="O11" s="8">
        <v>1706.125</v>
      </c>
      <c r="P11" s="8">
        <v>179</v>
      </c>
      <c r="Q11" s="8">
        <v>533.79999999999995</v>
      </c>
      <c r="R11" s="8">
        <v>1050.94</v>
      </c>
      <c r="S11" s="8">
        <v>509</v>
      </c>
      <c r="T11" s="8">
        <v>649.00199999999995</v>
      </c>
      <c r="U11" s="8">
        <v>713.97500000000002</v>
      </c>
      <c r="V11" s="8">
        <v>628.53300000000002</v>
      </c>
      <c r="W11" s="8">
        <v>54.4</v>
      </c>
      <c r="X11" s="8">
        <f>688.407</f>
        <v>688.40700000000004</v>
      </c>
      <c r="Y11" s="8">
        <f>0</f>
        <v>0</v>
      </c>
      <c r="Z11" s="8">
        <v>311.28800000000001</v>
      </c>
      <c r="AA11" s="8">
        <v>29</v>
      </c>
      <c r="AB11" s="8">
        <f>0</f>
        <v>0</v>
      </c>
      <c r="AC11" s="8">
        <f>0</f>
        <v>0</v>
      </c>
      <c r="AD11" s="8">
        <f>0</f>
        <v>0</v>
      </c>
      <c r="AE11" s="8">
        <v>76</v>
      </c>
      <c r="AF11" s="8">
        <f>0</f>
        <v>0</v>
      </c>
      <c r="AG11" s="8">
        <v>23.6</v>
      </c>
      <c r="AH11" s="8">
        <f>0</f>
        <v>0</v>
      </c>
      <c r="AI11" s="8">
        <v>23.263000000000002</v>
      </c>
      <c r="AJ11" s="8">
        <f>0</f>
        <v>0</v>
      </c>
      <c r="AK11" s="8">
        <f>37/1000</f>
        <v>3.6999999999999998E-2</v>
      </c>
      <c r="AL11" s="8">
        <v>0</v>
      </c>
      <c r="AM11" s="10"/>
    </row>
    <row r="12" spans="1:39" ht="43.5">
      <c r="A12" s="28"/>
      <c r="B12" s="29" t="s">
        <v>28</v>
      </c>
      <c r="C12" s="30">
        <f t="shared" ref="C12:AL12" si="2">C10+C11+C9</f>
        <v>187645.49900000004</v>
      </c>
      <c r="D12" s="30" t="e">
        <f t="shared" si="2"/>
        <v>#REF!</v>
      </c>
      <c r="E12" s="30" t="e">
        <f t="shared" si="2"/>
        <v>#REF!</v>
      </c>
      <c r="F12" s="30">
        <f t="shared" si="2"/>
        <v>94879.104999999996</v>
      </c>
      <c r="G12" s="30" t="e">
        <f t="shared" si="2"/>
        <v>#REF!</v>
      </c>
      <c r="H12" s="30" t="e">
        <f t="shared" si="2"/>
        <v>#REF!</v>
      </c>
      <c r="I12" s="30">
        <f t="shared" si="2"/>
        <v>93652.579989999984</v>
      </c>
      <c r="J12" s="30" t="e">
        <f t="shared" si="2"/>
        <v>#REF!</v>
      </c>
      <c r="K12" s="30" t="e">
        <f t="shared" si="2"/>
        <v>#REF!</v>
      </c>
      <c r="L12" s="30">
        <f t="shared" si="2"/>
        <v>203.11835663195092</v>
      </c>
      <c r="M12" s="30">
        <f t="shared" si="2"/>
        <v>298.34299360327179</v>
      </c>
      <c r="N12" s="30">
        <f t="shared" si="2"/>
        <v>0</v>
      </c>
      <c r="O12" s="30">
        <f t="shared" si="2"/>
        <v>8988.7129999999997</v>
      </c>
      <c r="P12" s="30">
        <f t="shared" si="2"/>
        <v>5564.5910000000003</v>
      </c>
      <c r="Q12" s="30">
        <f t="shared" si="2"/>
        <v>16518.883999999998</v>
      </c>
      <c r="R12" s="30">
        <f t="shared" si="2"/>
        <v>17017.364999999998</v>
      </c>
      <c r="S12" s="30">
        <f t="shared" si="2"/>
        <v>15629.024000000001</v>
      </c>
      <c r="T12" s="30">
        <f>T10+T11+T9</f>
        <v>13967.39299</v>
      </c>
      <c r="U12" s="30">
        <f t="shared" si="2"/>
        <v>15151.752999999999</v>
      </c>
      <c r="V12" s="30">
        <f t="shared" si="2"/>
        <v>16830.437999999998</v>
      </c>
      <c r="W12" s="30">
        <f t="shared" si="2"/>
        <v>21222.672000000002</v>
      </c>
      <c r="X12" s="30">
        <f t="shared" si="2"/>
        <v>18285.796999999999</v>
      </c>
      <c r="Y12" s="30">
        <f t="shared" si="2"/>
        <v>17368.059000000001</v>
      </c>
      <c r="Z12" s="30">
        <f t="shared" si="2"/>
        <v>21986.995999999999</v>
      </c>
      <c r="AA12" s="30">
        <f t="shared" si="2"/>
        <v>15831.132</v>
      </c>
      <c r="AB12" s="30">
        <f t="shared" si="2"/>
        <v>0</v>
      </c>
      <c r="AC12" s="30">
        <f t="shared" si="2"/>
        <v>8836.6820000000007</v>
      </c>
      <c r="AD12" s="30">
        <f t="shared" si="2"/>
        <v>0</v>
      </c>
      <c r="AE12" s="30">
        <f t="shared" si="2"/>
        <v>13708.754000000001</v>
      </c>
      <c r="AF12" s="30">
        <f t="shared" si="2"/>
        <v>0</v>
      </c>
      <c r="AG12" s="30">
        <f t="shared" si="2"/>
        <v>15981.314999999999</v>
      </c>
      <c r="AH12" s="30">
        <f t="shared" si="2"/>
        <v>0</v>
      </c>
      <c r="AI12" s="30">
        <f t="shared" si="2"/>
        <v>13085.5</v>
      </c>
      <c r="AJ12" s="30">
        <f t="shared" si="2"/>
        <v>0</v>
      </c>
      <c r="AK12" s="30">
        <f t="shared" si="2"/>
        <v>25323.010999999999</v>
      </c>
      <c r="AL12" s="30">
        <f t="shared" si="2"/>
        <v>0</v>
      </c>
      <c r="AM12" s="31"/>
    </row>
    <row r="13" spans="1:39" ht="18.7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2"/>
    </row>
    <row r="14" spans="1:39" ht="15.75" hidden="1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7"/>
    </row>
    <row r="15" spans="1:39" ht="15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7"/>
    </row>
    <row r="16" spans="1:39" ht="37.5">
      <c r="A16" s="21"/>
      <c r="B16" s="21" t="s">
        <v>58</v>
      </c>
      <c r="C16" s="32"/>
      <c r="D16" s="23"/>
      <c r="E16" s="23"/>
      <c r="F16" s="23"/>
      <c r="G16" s="50" t="s">
        <v>59</v>
      </c>
      <c r="H16" s="50"/>
      <c r="I16" s="50"/>
      <c r="J16" s="50"/>
      <c r="K16" s="24"/>
      <c r="L16" s="24"/>
      <c r="M16" s="2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2"/>
    </row>
    <row r="17" spans="1:39" ht="18.75">
      <c r="A17" s="21"/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2"/>
    </row>
    <row r="18" spans="1:39" ht="18.75">
      <c r="A18" s="21"/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2"/>
    </row>
    <row r="19" spans="1:39" ht="37.5">
      <c r="A19" s="21"/>
      <c r="B19" s="21" t="s">
        <v>29</v>
      </c>
      <c r="C19" s="23"/>
      <c r="D19" s="23"/>
      <c r="E19" s="23"/>
      <c r="F19" s="23"/>
      <c r="G19" s="50" t="s">
        <v>33</v>
      </c>
      <c r="H19" s="50"/>
      <c r="I19" s="50"/>
      <c r="J19" s="50"/>
      <c r="K19" s="50"/>
      <c r="L19" s="24"/>
      <c r="M19" s="24"/>
      <c r="N19" s="26"/>
      <c r="O19" s="26"/>
      <c r="P19" s="26"/>
      <c r="Q19" s="26"/>
      <c r="R19" s="26"/>
      <c r="S19" s="26"/>
      <c r="T19" s="26"/>
      <c r="U19" s="26"/>
      <c r="V19" s="26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2"/>
      <c r="AJ19" s="21"/>
      <c r="AK19" s="21"/>
      <c r="AL19" s="21"/>
      <c r="AM19" s="21"/>
    </row>
    <row r="20" spans="1:39" ht="18.75">
      <c r="A20" s="21"/>
      <c r="L20" s="25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2"/>
    </row>
  </sheetData>
  <mergeCells count="29">
    <mergeCell ref="A1:S1"/>
    <mergeCell ref="U1:AM1"/>
    <mergeCell ref="A2:R2"/>
    <mergeCell ref="S2:AM2"/>
    <mergeCell ref="A3:R3"/>
    <mergeCell ref="S3:AM3"/>
    <mergeCell ref="W5:X5"/>
    <mergeCell ref="A5:A6"/>
    <mergeCell ref="B5:B6"/>
    <mergeCell ref="C5:E5"/>
    <mergeCell ref="F5:H5"/>
    <mergeCell ref="I5:K5"/>
    <mergeCell ref="L5:M5"/>
    <mergeCell ref="AK5:AL5"/>
    <mergeCell ref="AM5:AM6"/>
    <mergeCell ref="A8:AM8"/>
    <mergeCell ref="G16:J16"/>
    <mergeCell ref="G19:K19"/>
    <mergeCell ref="Y5:Z5"/>
    <mergeCell ref="AA5:AB5"/>
    <mergeCell ref="AC5:AD5"/>
    <mergeCell ref="AE5:AF5"/>
    <mergeCell ref="AG5:AH5"/>
    <mergeCell ref="AI5:AJ5"/>
    <mergeCell ref="N5:N6"/>
    <mergeCell ref="O5:P5"/>
    <mergeCell ref="Q5:R5"/>
    <mergeCell ref="S5:T5"/>
    <mergeCell ref="U5:V5"/>
  </mergeCells>
  <pageMargins left="0.23" right="0.23622047244094491" top="0.35433070866141736" bottom="0.74803149606299213" header="0.31496062992125984" footer="0.31496062992125984"/>
  <pageSetup paperSize="9" scale="60" orientation="landscape" horizontalDpi="180" verticalDpi="180" r:id="rId1"/>
  <colBreaks count="1" manualBreakCount="1">
    <brk id="2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20"/>
  <sheetViews>
    <sheetView tabSelected="1" view="pageBreakPreview" zoomScale="55" zoomScaleNormal="55" zoomScaleSheetLayoutView="55" workbookViewId="0">
      <selection activeCell="O17" sqref="O17"/>
    </sheetView>
  </sheetViews>
  <sheetFormatPr defaultRowHeight="15"/>
  <cols>
    <col min="1" max="1" width="8" customWidth="1"/>
    <col min="2" max="2" width="37.85546875" customWidth="1"/>
    <col min="3" max="3" width="16.85546875" customWidth="1"/>
    <col min="4" max="4" width="10.140625" hidden="1" customWidth="1"/>
    <col min="5" max="5" width="12.7109375" hidden="1" customWidth="1"/>
    <col min="6" max="6" width="22" customWidth="1"/>
    <col min="7" max="7" width="10.140625" hidden="1" customWidth="1"/>
    <col min="8" max="8" width="10.28515625" hidden="1" customWidth="1"/>
    <col min="9" max="9" width="22.140625" customWidth="1"/>
    <col min="10" max="10" width="10.140625" hidden="1" customWidth="1"/>
    <col min="11" max="11" width="10.28515625" hidden="1" customWidth="1"/>
    <col min="12" max="12" width="13" customWidth="1"/>
    <col min="13" max="13" width="12.85546875" bestFit="1" customWidth="1"/>
    <col min="14" max="14" width="9.140625" hidden="1" customWidth="1"/>
    <col min="15" max="15" width="16.42578125" customWidth="1"/>
    <col min="16" max="16" width="15.42578125" customWidth="1"/>
    <col min="17" max="17" width="13.42578125" customWidth="1"/>
    <col min="18" max="18" width="14.85546875" customWidth="1"/>
    <col min="19" max="19" width="13.7109375" customWidth="1"/>
    <col min="20" max="20" width="14.5703125" customWidth="1"/>
    <col min="21" max="21" width="14.140625" customWidth="1"/>
    <col min="22" max="22" width="13.85546875" customWidth="1"/>
    <col min="23" max="23" width="13.28515625" customWidth="1"/>
    <col min="24" max="24" width="14.85546875" bestFit="1" customWidth="1"/>
    <col min="25" max="25" width="13.42578125" customWidth="1"/>
    <col min="26" max="26" width="14.5703125" customWidth="1"/>
    <col min="27" max="27" width="13.42578125" customWidth="1"/>
    <col min="28" max="28" width="12.28515625" bestFit="1" customWidth="1"/>
    <col min="29" max="29" width="12.140625" customWidth="1"/>
    <col min="30" max="30" width="9.5703125" bestFit="1" customWidth="1"/>
    <col min="31" max="31" width="13.7109375" customWidth="1"/>
    <col min="32" max="32" width="10.140625" bestFit="1" customWidth="1"/>
    <col min="33" max="33" width="13.85546875" customWidth="1"/>
    <col min="34" max="34" width="9.42578125" bestFit="1" customWidth="1"/>
    <col min="35" max="35" width="14.140625" customWidth="1"/>
    <col min="36" max="36" width="9.42578125" bestFit="1" customWidth="1"/>
    <col min="37" max="37" width="13.85546875" customWidth="1"/>
    <col min="38" max="38" width="9.42578125" bestFit="1" customWidth="1"/>
    <col min="39" max="39" width="23.7109375" customWidth="1"/>
  </cols>
  <sheetData>
    <row r="1" spans="1:39" ht="25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7"/>
      <c r="U1" s="42" t="s">
        <v>0</v>
      </c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 t="s">
        <v>1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ht="25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 t="s">
        <v>2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25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39" ht="67.5" customHeight="1">
      <c r="A5" s="44" t="s">
        <v>3</v>
      </c>
      <c r="B5" s="45" t="s">
        <v>4</v>
      </c>
      <c r="C5" s="43" t="s">
        <v>5</v>
      </c>
      <c r="D5" s="43"/>
      <c r="E5" s="43"/>
      <c r="F5" s="43" t="s">
        <v>60</v>
      </c>
      <c r="G5" s="43"/>
      <c r="H5" s="43"/>
      <c r="I5" s="43" t="s">
        <v>62</v>
      </c>
      <c r="J5" s="43"/>
      <c r="K5" s="43"/>
      <c r="L5" s="46" t="s">
        <v>6</v>
      </c>
      <c r="M5" s="46"/>
      <c r="N5" s="51"/>
      <c r="O5" s="43" t="s">
        <v>7</v>
      </c>
      <c r="P5" s="43"/>
      <c r="Q5" s="43" t="s">
        <v>8</v>
      </c>
      <c r="R5" s="43"/>
      <c r="S5" s="43" t="s">
        <v>9</v>
      </c>
      <c r="T5" s="43"/>
      <c r="U5" s="43" t="s">
        <v>10</v>
      </c>
      <c r="V5" s="43"/>
      <c r="W5" s="43" t="s">
        <v>11</v>
      </c>
      <c r="X5" s="43"/>
      <c r="Y5" s="43" t="s">
        <v>12</v>
      </c>
      <c r="Z5" s="43"/>
      <c r="AA5" s="43" t="s">
        <v>13</v>
      </c>
      <c r="AB5" s="43"/>
      <c r="AC5" s="43" t="s">
        <v>14</v>
      </c>
      <c r="AD5" s="43"/>
      <c r="AE5" s="43" t="s">
        <v>15</v>
      </c>
      <c r="AF5" s="43"/>
      <c r="AG5" s="43" t="s">
        <v>16</v>
      </c>
      <c r="AH5" s="43"/>
      <c r="AI5" s="43" t="s">
        <v>17</v>
      </c>
      <c r="AJ5" s="43"/>
      <c r="AK5" s="43" t="s">
        <v>18</v>
      </c>
      <c r="AL5" s="43"/>
      <c r="AM5" s="45" t="s">
        <v>19</v>
      </c>
    </row>
    <row r="6" spans="1:39" ht="64.5">
      <c r="A6" s="44"/>
      <c r="B6" s="45"/>
      <c r="C6" s="1" t="s">
        <v>20</v>
      </c>
      <c r="D6" s="2" t="s">
        <v>21</v>
      </c>
      <c r="E6" s="2" t="s">
        <v>22</v>
      </c>
      <c r="F6" s="1" t="s">
        <v>20</v>
      </c>
      <c r="G6" s="2" t="s">
        <v>21</v>
      </c>
      <c r="H6" s="2" t="s">
        <v>22</v>
      </c>
      <c r="I6" s="1" t="s">
        <v>20</v>
      </c>
      <c r="J6" s="2" t="s">
        <v>21</v>
      </c>
      <c r="K6" s="2" t="s">
        <v>22</v>
      </c>
      <c r="L6" s="3" t="s">
        <v>23</v>
      </c>
      <c r="M6" s="3" t="s">
        <v>24</v>
      </c>
      <c r="N6" s="51"/>
      <c r="O6" s="4" t="s">
        <v>25</v>
      </c>
      <c r="P6" s="4" t="s">
        <v>26</v>
      </c>
      <c r="Q6" s="4" t="s">
        <v>25</v>
      </c>
      <c r="R6" s="4" t="s">
        <v>26</v>
      </c>
      <c r="S6" s="4" t="s">
        <v>25</v>
      </c>
      <c r="T6" s="4" t="s">
        <v>26</v>
      </c>
      <c r="U6" s="4" t="s">
        <v>25</v>
      </c>
      <c r="V6" s="4" t="s">
        <v>26</v>
      </c>
      <c r="W6" s="4" t="s">
        <v>25</v>
      </c>
      <c r="X6" s="4" t="s">
        <v>26</v>
      </c>
      <c r="Y6" s="4" t="s">
        <v>25</v>
      </c>
      <c r="Z6" s="4" t="s">
        <v>26</v>
      </c>
      <c r="AA6" s="4" t="s">
        <v>25</v>
      </c>
      <c r="AB6" s="4" t="s">
        <v>26</v>
      </c>
      <c r="AC6" s="4" t="s">
        <v>25</v>
      </c>
      <c r="AD6" s="4" t="s">
        <v>26</v>
      </c>
      <c r="AE6" s="4" t="s">
        <v>25</v>
      </c>
      <c r="AF6" s="4" t="s">
        <v>26</v>
      </c>
      <c r="AG6" s="4" t="s">
        <v>25</v>
      </c>
      <c r="AH6" s="4" t="s">
        <v>26</v>
      </c>
      <c r="AI6" s="4" t="s">
        <v>25</v>
      </c>
      <c r="AJ6" s="4" t="s">
        <v>26</v>
      </c>
      <c r="AK6" s="4" t="s">
        <v>25</v>
      </c>
      <c r="AL6" s="4" t="s">
        <v>26</v>
      </c>
      <c r="AM6" s="45"/>
    </row>
    <row r="7" spans="1:39" ht="18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4</v>
      </c>
      <c r="G7" s="5">
        <v>7</v>
      </c>
      <c r="H7" s="5">
        <v>8</v>
      </c>
      <c r="I7" s="5">
        <v>5</v>
      </c>
      <c r="J7" s="5">
        <v>10</v>
      </c>
      <c r="K7" s="5">
        <v>11</v>
      </c>
      <c r="L7" s="5">
        <v>6</v>
      </c>
      <c r="M7" s="5">
        <v>7</v>
      </c>
      <c r="N7" s="5">
        <v>14</v>
      </c>
      <c r="O7" s="5">
        <v>8</v>
      </c>
      <c r="P7" s="5">
        <v>9</v>
      </c>
      <c r="Q7" s="5">
        <v>10</v>
      </c>
      <c r="R7" s="5">
        <v>11</v>
      </c>
      <c r="S7" s="5">
        <v>12</v>
      </c>
      <c r="T7" s="5">
        <v>13</v>
      </c>
      <c r="U7" s="5">
        <v>14</v>
      </c>
      <c r="V7" s="5">
        <v>15</v>
      </c>
      <c r="W7" s="5">
        <v>16</v>
      </c>
      <c r="X7" s="5">
        <v>17</v>
      </c>
      <c r="Y7" s="5">
        <v>18</v>
      </c>
      <c r="Z7" s="5">
        <v>19</v>
      </c>
      <c r="AA7" s="5">
        <v>20</v>
      </c>
      <c r="AB7" s="5">
        <v>21</v>
      </c>
      <c r="AC7" s="5">
        <v>22</v>
      </c>
      <c r="AD7" s="5">
        <v>23</v>
      </c>
      <c r="AE7" s="5">
        <v>24</v>
      </c>
      <c r="AF7" s="5">
        <v>25</v>
      </c>
      <c r="AG7" s="5">
        <v>26</v>
      </c>
      <c r="AH7" s="5">
        <v>27</v>
      </c>
      <c r="AI7" s="5">
        <v>28</v>
      </c>
      <c r="AJ7" s="5">
        <v>29</v>
      </c>
      <c r="AK7" s="5">
        <v>30</v>
      </c>
      <c r="AL7" s="5">
        <v>31</v>
      </c>
      <c r="AM7" s="5">
        <v>32</v>
      </c>
    </row>
    <row r="8" spans="1:39" ht="22.5">
      <c r="A8" s="47" t="s">
        <v>35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9"/>
    </row>
    <row r="9" spans="1:39" s="39" customFormat="1" ht="89.25">
      <c r="A9" s="6" t="s">
        <v>27</v>
      </c>
      <c r="B9" s="7" t="s">
        <v>38</v>
      </c>
      <c r="C9" s="8">
        <f>O9+Q9+S9+U9+W9+Y9+AA9+AC9+AE9+AG9+AI9+AK9</f>
        <v>3045.2000000000003</v>
      </c>
      <c r="D9" s="8" t="e">
        <f>#REF!</f>
        <v>#REF!</v>
      </c>
      <c r="E9" s="8" t="e">
        <f>#REF!</f>
        <v>#REF!</v>
      </c>
      <c r="F9" s="8">
        <f>O9+Q9+S9+U9+W9+Y9+AA9</f>
        <v>2128.7110000000002</v>
      </c>
      <c r="G9" s="8" t="e">
        <f>#REF!</f>
        <v>#REF!</v>
      </c>
      <c r="H9" s="8" t="e">
        <f>#REF!</f>
        <v>#REF!</v>
      </c>
      <c r="I9" s="8">
        <f>P9+R9+T9+V9+X9+Z9+AB9+AD9+AF9+AH9+AJ9+AL9</f>
        <v>1794.4078900000002</v>
      </c>
      <c r="J9" s="8" t="e">
        <f>#REF!</f>
        <v>#REF!</v>
      </c>
      <c r="K9" s="8" t="e">
        <f>#REF!</f>
        <v>#REF!</v>
      </c>
      <c r="L9" s="9">
        <f>I9/C9*100</f>
        <v>58.925781229475895</v>
      </c>
      <c r="M9" s="8">
        <f>I9/F9*100</f>
        <v>84.295514515591833</v>
      </c>
      <c r="N9" s="8">
        <f>0</f>
        <v>0</v>
      </c>
      <c r="O9" s="8">
        <v>0</v>
      </c>
      <c r="P9" s="8">
        <f>0</f>
        <v>0</v>
      </c>
      <c r="Q9" s="8">
        <v>287.00900000000001</v>
      </c>
      <c r="R9" s="8">
        <v>267.61700000000002</v>
      </c>
      <c r="S9" s="8">
        <v>1109.7</v>
      </c>
      <c r="T9" s="8">
        <v>296.94189</v>
      </c>
      <c r="U9" s="8">
        <v>219.684</v>
      </c>
      <c r="V9" s="8">
        <v>566.91300000000001</v>
      </c>
      <c r="W9" s="8">
        <v>139.66900000000001</v>
      </c>
      <c r="X9" s="8">
        <f>190.91</f>
        <v>190.91</v>
      </c>
      <c r="Y9" s="8">
        <v>31.646999999999998</v>
      </c>
      <c r="Z9" s="8">
        <v>465.12599999999998</v>
      </c>
      <c r="AA9" s="8">
        <v>341.00200000000001</v>
      </c>
      <c r="AB9" s="8">
        <v>6.9</v>
      </c>
      <c r="AC9" s="8">
        <v>27.798999999999999</v>
      </c>
      <c r="AD9" s="8">
        <f>0</f>
        <v>0</v>
      </c>
      <c r="AE9" s="8">
        <v>146.386</v>
      </c>
      <c r="AF9" s="8">
        <f>0</f>
        <v>0</v>
      </c>
      <c r="AG9" s="8">
        <v>446.11399999999998</v>
      </c>
      <c r="AH9" s="8">
        <f>0</f>
        <v>0</v>
      </c>
      <c r="AI9" s="8">
        <v>124.09399999999999</v>
      </c>
      <c r="AJ9" s="8">
        <f>0</f>
        <v>0</v>
      </c>
      <c r="AK9" s="8">
        <v>172.096</v>
      </c>
      <c r="AL9" s="8">
        <v>0</v>
      </c>
      <c r="AM9" s="38" t="s">
        <v>61</v>
      </c>
    </row>
    <row r="10" spans="1:39" ht="114" customHeight="1">
      <c r="A10" s="6" t="s">
        <v>36</v>
      </c>
      <c r="B10" s="7" t="s">
        <v>40</v>
      </c>
      <c r="C10" s="8">
        <f t="shared" ref="C10:C11" si="0">O10+Q10+S10+U10+W10+Y10+AA10+AC10+AE10+AG10+AI10+AK10</f>
        <v>180931.09900000002</v>
      </c>
      <c r="D10" s="8" t="e">
        <f>#REF!</f>
        <v>#REF!</v>
      </c>
      <c r="E10" s="8" t="e">
        <f>#REF!</f>
        <v>#REF!</v>
      </c>
      <c r="F10" s="8">
        <f>O10+Q10+S10+U10+W10+Y10+AA10</f>
        <v>105035.226</v>
      </c>
      <c r="G10" s="8" t="e">
        <f>#REF!</f>
        <v>#REF!</v>
      </c>
      <c r="H10" s="8" t="e">
        <f>#REF!</f>
        <v>#REF!</v>
      </c>
      <c r="I10" s="8">
        <f>P10+R10+T10+V10+X10+Z10+AB10+AD10+AF10+AH10+AJ10+AL10</f>
        <v>105285.10209999999</v>
      </c>
      <c r="J10" s="8" t="e">
        <f>#REF!</f>
        <v>#REF!</v>
      </c>
      <c r="K10" s="8" t="e">
        <f>#REF!</f>
        <v>#REF!</v>
      </c>
      <c r="L10" s="9">
        <f>I10/C10*100</f>
        <v>58.190716069214822</v>
      </c>
      <c r="M10" s="8">
        <f t="shared" ref="M10:M11" si="1">I10/F10*100</f>
        <v>100.23789742690703</v>
      </c>
      <c r="N10" s="8">
        <f>0</f>
        <v>0</v>
      </c>
      <c r="O10" s="8">
        <f>(6547895+734693)/1000</f>
        <v>7282.5879999999997</v>
      </c>
      <c r="P10" s="8">
        <v>5385.5910000000003</v>
      </c>
      <c r="Q10" s="8">
        <f>14641.063+992.443+64.569</f>
        <v>15698.074999999999</v>
      </c>
      <c r="R10" s="8">
        <f>21034.48+49.918-5385.59</f>
        <v>15698.808000000001</v>
      </c>
      <c r="S10" s="8">
        <f>216.181+13644.063+150.08</f>
        <v>14010.324000000001</v>
      </c>
      <c r="T10" s="8">
        <f>12968.88+52.5691</f>
        <v>13021.4491</v>
      </c>
      <c r="U10" s="8">
        <f>276.562+13941.532</f>
        <v>14218.093999999999</v>
      </c>
      <c r="V10" s="8">
        <v>15634.992</v>
      </c>
      <c r="W10" s="8">
        <f>168.152+20628.576+231.875</f>
        <v>21028.602999999999</v>
      </c>
      <c r="X10" s="8">
        <v>17406.48</v>
      </c>
      <c r="Y10" s="8">
        <f>120.699+17215.713</f>
        <v>17336.412</v>
      </c>
      <c r="Z10" s="8">
        <v>21210.581999999999</v>
      </c>
      <c r="AA10" s="8">
        <f>29.839+15431.291</f>
        <v>15461.13</v>
      </c>
      <c r="AB10" s="8">
        <v>16927.2</v>
      </c>
      <c r="AC10" s="8">
        <f>104.438+8404.445+300</f>
        <v>8808.8829999999998</v>
      </c>
      <c r="AD10" s="8">
        <f>0</f>
        <v>0</v>
      </c>
      <c r="AE10" s="8">
        <f>154.902+12314.066+1017.4</f>
        <v>13486.368</v>
      </c>
      <c r="AF10" s="8">
        <f>0</f>
        <v>0</v>
      </c>
      <c r="AG10" s="8">
        <f>164.042+14283.634+1063.925</f>
        <v>15511.600999999999</v>
      </c>
      <c r="AH10" s="8">
        <f>0</f>
        <v>0</v>
      </c>
      <c r="AI10" s="8">
        <f>156.984+12781.159</f>
        <v>12938.143</v>
      </c>
      <c r="AJ10" s="8">
        <f>0</f>
        <v>0</v>
      </c>
      <c r="AK10" s="8">
        <f>179.671+24971.207</f>
        <v>25150.877999999997</v>
      </c>
      <c r="AL10" s="8">
        <v>0</v>
      </c>
      <c r="AM10" s="10" t="s">
        <v>57</v>
      </c>
    </row>
    <row r="11" spans="1:39" ht="114" customHeight="1">
      <c r="A11" s="6" t="s">
        <v>37</v>
      </c>
      <c r="B11" s="7" t="s">
        <v>39</v>
      </c>
      <c r="C11" s="8">
        <f t="shared" si="0"/>
        <v>3669.2</v>
      </c>
      <c r="D11" s="8" t="e">
        <f>#REF!</f>
        <v>#REF!</v>
      </c>
      <c r="E11" s="8" t="e">
        <f>#REF!</f>
        <v>#REF!</v>
      </c>
      <c r="F11" s="8">
        <f>O11+Q11+S11+U11+W11+Y11+AA11</f>
        <v>3546.3</v>
      </c>
      <c r="G11" s="8" t="e">
        <f>#REF!</f>
        <v>#REF!</v>
      </c>
      <c r="H11" s="8" t="e">
        <f>#REF!</f>
        <v>#REF!</v>
      </c>
      <c r="I11" s="8">
        <f>P11+R11+T11+V11+X11+Z11+AB11+AD11+AF11+AH11+AJ11+AL11</f>
        <v>3512.4700000000003</v>
      </c>
      <c r="J11" s="8" t="e">
        <f>#REF!</f>
        <v>#REF!</v>
      </c>
      <c r="K11" s="8" t="e">
        <f>#REF!</f>
        <v>#REF!</v>
      </c>
      <c r="L11" s="9">
        <f>I11/C11*100</f>
        <v>95.728496675024545</v>
      </c>
      <c r="M11" s="8">
        <f t="shared" si="1"/>
        <v>99.046047993683558</v>
      </c>
      <c r="N11" s="8">
        <f>0</f>
        <v>0</v>
      </c>
      <c r="O11" s="8">
        <v>1706.125</v>
      </c>
      <c r="P11" s="8">
        <v>179</v>
      </c>
      <c r="Q11" s="8">
        <v>533.79999999999995</v>
      </c>
      <c r="R11" s="8">
        <v>1050.94</v>
      </c>
      <c r="S11" s="8">
        <v>509</v>
      </c>
      <c r="T11" s="8">
        <v>649.00199999999995</v>
      </c>
      <c r="U11" s="8">
        <v>713.97500000000002</v>
      </c>
      <c r="V11" s="8">
        <v>628.53300000000002</v>
      </c>
      <c r="W11" s="8">
        <v>54.4</v>
      </c>
      <c r="X11" s="8">
        <f>688.407</f>
        <v>688.40700000000004</v>
      </c>
      <c r="Y11" s="8">
        <f>0</f>
        <v>0</v>
      </c>
      <c r="Z11" s="8">
        <v>311.28800000000001</v>
      </c>
      <c r="AA11" s="8">
        <v>29</v>
      </c>
      <c r="AB11" s="8">
        <v>5.3</v>
      </c>
      <c r="AC11" s="8">
        <f>0</f>
        <v>0</v>
      </c>
      <c r="AD11" s="8">
        <f>0</f>
        <v>0</v>
      </c>
      <c r="AE11" s="8">
        <v>76</v>
      </c>
      <c r="AF11" s="8">
        <f>0</f>
        <v>0</v>
      </c>
      <c r="AG11" s="8">
        <v>23.6</v>
      </c>
      <c r="AH11" s="8">
        <f>0</f>
        <v>0</v>
      </c>
      <c r="AI11" s="8">
        <v>23.263000000000002</v>
      </c>
      <c r="AJ11" s="8">
        <f>0</f>
        <v>0</v>
      </c>
      <c r="AK11" s="8">
        <f>37/1000</f>
        <v>3.6999999999999998E-2</v>
      </c>
      <c r="AL11" s="8">
        <v>0</v>
      </c>
      <c r="AM11" s="10" t="s">
        <v>63</v>
      </c>
    </row>
    <row r="12" spans="1:39" ht="43.5">
      <c r="A12" s="28"/>
      <c r="B12" s="29" t="s">
        <v>28</v>
      </c>
      <c r="C12" s="30">
        <f t="shared" ref="C12:AL12" si="2">C10+C11+C9</f>
        <v>187645.49900000004</v>
      </c>
      <c r="D12" s="30" t="e">
        <f t="shared" si="2"/>
        <v>#REF!</v>
      </c>
      <c r="E12" s="30" t="e">
        <f t="shared" si="2"/>
        <v>#REF!</v>
      </c>
      <c r="F12" s="30">
        <f t="shared" si="2"/>
        <v>110710.23699999999</v>
      </c>
      <c r="G12" s="30" t="e">
        <f t="shared" si="2"/>
        <v>#REF!</v>
      </c>
      <c r="H12" s="30" t="e">
        <f t="shared" si="2"/>
        <v>#REF!</v>
      </c>
      <c r="I12" s="30">
        <f t="shared" si="2"/>
        <v>110591.97998999999</v>
      </c>
      <c r="J12" s="30" t="e">
        <f t="shared" si="2"/>
        <v>#REF!</v>
      </c>
      <c r="K12" s="30" t="e">
        <f t="shared" si="2"/>
        <v>#REF!</v>
      </c>
      <c r="L12" s="30">
        <f t="shared" si="2"/>
        <v>212.84499397371525</v>
      </c>
      <c r="M12" s="30">
        <f t="shared" si="2"/>
        <v>283.57945993618239</v>
      </c>
      <c r="N12" s="30">
        <f t="shared" si="2"/>
        <v>0</v>
      </c>
      <c r="O12" s="30">
        <f t="shared" si="2"/>
        <v>8988.7129999999997</v>
      </c>
      <c r="P12" s="30">
        <f t="shared" si="2"/>
        <v>5564.5910000000003</v>
      </c>
      <c r="Q12" s="30">
        <f t="shared" si="2"/>
        <v>16518.883999999998</v>
      </c>
      <c r="R12" s="30">
        <f t="shared" si="2"/>
        <v>17017.364999999998</v>
      </c>
      <c r="S12" s="30">
        <f t="shared" si="2"/>
        <v>15629.024000000001</v>
      </c>
      <c r="T12" s="30">
        <f>T10+T11+T9</f>
        <v>13967.39299</v>
      </c>
      <c r="U12" s="30">
        <f t="shared" si="2"/>
        <v>15151.752999999999</v>
      </c>
      <c r="V12" s="30">
        <f t="shared" si="2"/>
        <v>16830.437999999998</v>
      </c>
      <c r="W12" s="30">
        <f t="shared" si="2"/>
        <v>21222.672000000002</v>
      </c>
      <c r="X12" s="30">
        <f t="shared" si="2"/>
        <v>18285.796999999999</v>
      </c>
      <c r="Y12" s="30">
        <f t="shared" si="2"/>
        <v>17368.059000000001</v>
      </c>
      <c r="Z12" s="30">
        <f t="shared" si="2"/>
        <v>21986.995999999999</v>
      </c>
      <c r="AA12" s="30">
        <f t="shared" si="2"/>
        <v>15831.132</v>
      </c>
      <c r="AB12" s="30">
        <f t="shared" si="2"/>
        <v>16939.400000000001</v>
      </c>
      <c r="AC12" s="30">
        <f t="shared" si="2"/>
        <v>8836.6820000000007</v>
      </c>
      <c r="AD12" s="30">
        <f t="shared" si="2"/>
        <v>0</v>
      </c>
      <c r="AE12" s="30">
        <f t="shared" si="2"/>
        <v>13708.754000000001</v>
      </c>
      <c r="AF12" s="30">
        <f t="shared" si="2"/>
        <v>0</v>
      </c>
      <c r="AG12" s="30">
        <f t="shared" si="2"/>
        <v>15981.314999999999</v>
      </c>
      <c r="AH12" s="30">
        <f t="shared" si="2"/>
        <v>0</v>
      </c>
      <c r="AI12" s="30">
        <f t="shared" si="2"/>
        <v>13085.5</v>
      </c>
      <c r="AJ12" s="30">
        <f t="shared" si="2"/>
        <v>0</v>
      </c>
      <c r="AK12" s="30">
        <f t="shared" si="2"/>
        <v>25323.010999999999</v>
      </c>
      <c r="AL12" s="30">
        <f t="shared" si="2"/>
        <v>0</v>
      </c>
      <c r="AM12" s="31"/>
    </row>
    <row r="13" spans="1:39" ht="18.75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2"/>
    </row>
    <row r="14" spans="1:39" ht="15.75" hidden="1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7"/>
    </row>
    <row r="15" spans="1:39" ht="15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7"/>
    </row>
    <row r="16" spans="1:39" ht="37.5">
      <c r="A16" s="21"/>
      <c r="B16" s="21" t="s">
        <v>31</v>
      </c>
      <c r="C16" s="32"/>
      <c r="D16" s="23"/>
      <c r="E16" s="23"/>
      <c r="F16" s="23"/>
      <c r="G16" s="50" t="s">
        <v>64</v>
      </c>
      <c r="H16" s="50"/>
      <c r="I16" s="50"/>
      <c r="J16" s="50"/>
      <c r="K16" s="24"/>
      <c r="L16" s="24"/>
      <c r="M16" s="2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2"/>
    </row>
    <row r="17" spans="1:39" ht="18.75">
      <c r="A17" s="21"/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2"/>
    </row>
    <row r="18" spans="1:39" ht="18.75">
      <c r="A18" s="21"/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2"/>
    </row>
    <row r="19" spans="1:39" ht="37.5">
      <c r="A19" s="21"/>
      <c r="B19" s="21" t="s">
        <v>29</v>
      </c>
      <c r="C19" s="23"/>
      <c r="D19" s="23"/>
      <c r="E19" s="23"/>
      <c r="F19" s="23"/>
      <c r="G19" s="50" t="s">
        <v>65</v>
      </c>
      <c r="H19" s="50"/>
      <c r="I19" s="50"/>
      <c r="J19" s="50"/>
      <c r="K19" s="50"/>
      <c r="L19" s="24"/>
      <c r="M19" s="24"/>
      <c r="N19" s="26"/>
      <c r="O19" s="26"/>
      <c r="P19" s="26"/>
      <c r="Q19" s="26"/>
      <c r="R19" s="26"/>
      <c r="S19" s="26"/>
      <c r="T19" s="26"/>
      <c r="U19" s="26"/>
      <c r="V19" s="26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2"/>
      <c r="AJ19" s="21"/>
      <c r="AK19" s="21"/>
      <c r="AL19" s="21"/>
      <c r="AM19" s="21"/>
    </row>
    <row r="20" spans="1:39" ht="18.75">
      <c r="A20" s="21"/>
      <c r="L20" s="25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2"/>
    </row>
  </sheetData>
  <mergeCells count="29">
    <mergeCell ref="AK5:AL5"/>
    <mergeCell ref="AM5:AM6"/>
    <mergeCell ref="A8:AM8"/>
    <mergeCell ref="G16:J16"/>
    <mergeCell ref="G19:K19"/>
    <mergeCell ref="Y5:Z5"/>
    <mergeCell ref="AA5:AB5"/>
    <mergeCell ref="AC5:AD5"/>
    <mergeCell ref="AE5:AF5"/>
    <mergeCell ref="AG5:AH5"/>
    <mergeCell ref="AI5:AJ5"/>
    <mergeCell ref="N5:N6"/>
    <mergeCell ref="O5:P5"/>
    <mergeCell ref="Q5:R5"/>
    <mergeCell ref="S5:T5"/>
    <mergeCell ref="U5:V5"/>
    <mergeCell ref="W5:X5"/>
    <mergeCell ref="A5:A6"/>
    <mergeCell ref="B5:B6"/>
    <mergeCell ref="C5:E5"/>
    <mergeCell ref="F5:H5"/>
    <mergeCell ref="I5:K5"/>
    <mergeCell ref="L5:M5"/>
    <mergeCell ref="A1:S1"/>
    <mergeCell ref="U1:AM1"/>
    <mergeCell ref="A2:R2"/>
    <mergeCell ref="S2:AM2"/>
    <mergeCell ref="A3:R3"/>
    <mergeCell ref="S3:AM3"/>
  </mergeCells>
  <pageMargins left="0.23" right="0.23622047244094491" top="0.35433070866141736" bottom="0.74803149606299213" header="0.31496062992125984" footer="0.31496062992125984"/>
  <pageSetup paperSize="9" scale="60" orientation="landscape" horizontalDpi="180" verticalDpi="180" r:id="rId1"/>
  <colBreaks count="1" manualBreakCount="1">
    <brk id="2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01.02.2014</vt:lpstr>
      <vt:lpstr>01.03.2014</vt:lpstr>
      <vt:lpstr>01.04.2014</vt:lpstr>
      <vt:lpstr>01.05.2014</vt:lpstr>
      <vt:lpstr>01.06.2014</vt:lpstr>
      <vt:lpstr>01.07.2014</vt:lpstr>
      <vt:lpstr>01.08.2014</vt:lpstr>
      <vt:lpstr>'01.02.2014'!Область_печати</vt:lpstr>
      <vt:lpstr>'01.03.2014'!Область_печати</vt:lpstr>
      <vt:lpstr>'01.04.2014'!Область_печати</vt:lpstr>
      <vt:lpstr>'01.05.2014'!Область_печати</vt:lpstr>
      <vt:lpstr>'01.06.2014'!Область_печати</vt:lpstr>
      <vt:lpstr>'01.07.2014'!Область_печати</vt:lpstr>
      <vt:lpstr>'01.08.2014'!Область_печати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2014-08-01T11:22:33Z</dcterms:modified>
</cp:coreProperties>
</file>